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036" firstSheet="2" activeTab="9"/>
  </bookViews>
  <sheets>
    <sheet name="день_первый" sheetId="1" r:id="rId1"/>
    <sheet name="день_второй" sheetId="2" r:id="rId2"/>
    <sheet name="день_третий" sheetId="3" r:id="rId3"/>
    <sheet name="день_четвертый" sheetId="4" r:id="rId4"/>
    <sheet name="день_пятый" sheetId="5" r:id="rId5"/>
    <sheet name="день_шестой" sheetId="6" r:id="rId6"/>
    <sheet name="день_седьмой" sheetId="7" r:id="rId7"/>
    <sheet name="день_восьмой" sheetId="8" r:id="rId8"/>
    <sheet name="день_девятый" sheetId="9" r:id="rId9"/>
    <sheet name="день_десятый" sheetId="10" r:id="rId10"/>
    <sheet name="Потребность_" sheetId="11" r:id="rId11"/>
    <sheet name="Лист1" sheetId="13" r:id="rId12"/>
    <sheet name="расчет про-в" sheetId="12" r:id="rId13"/>
  </sheets>
  <definedNames>
    <definedName name="Z_8B50E8DE_2A80_4068_88C6_C4F2311B0544_.wvu.Cols" localSheetId="8" hidden="1">день_девятый!$N:$N</definedName>
    <definedName name="Z_8B50E8DE_2A80_4068_88C6_C4F2311B0544_.wvu.Rows" localSheetId="10" hidden="1">Потребность_!$49:$59</definedName>
  </definedNames>
  <calcPr calcId="124519"/>
  <customWorkbookViews>
    <customWorkbookView name="Пользователь Windows - Личное представление" guid="{8B50E8DE-2A80-4068-88C6-C4F2311B0544}" mergeInterval="0" personalView="1" maximized="1" xWindow="-8" yWindow="-8" windowWidth="1936" windowHeight="1056" tabRatio="966" activeSheetId="1" showComments="commIndAndComment"/>
  </customWorkbookViews>
</workbook>
</file>

<file path=xl/calcChain.xml><?xml version="1.0" encoding="utf-8"?>
<calcChain xmlns="http://schemas.openxmlformats.org/spreadsheetml/2006/main">
  <c r="P73" i="11"/>
  <c r="X53" i="7" l="1"/>
  <c r="CY67" i="11"/>
  <c r="X56" i="6"/>
  <c r="X56" i="5"/>
  <c r="X54" i="4"/>
  <c r="CZ65" i="11"/>
  <c r="X55" i="2" l="1"/>
  <c r="Z55"/>
  <c r="Y55" l="1"/>
  <c r="X43" i="10"/>
  <c r="X27" i="9"/>
  <c r="X54" i="8"/>
  <c r="X55" i="3"/>
  <c r="X59" i="2"/>
  <c r="CA39" i="11" l="1"/>
  <c r="BP14" l="1"/>
  <c r="CA6" l="1"/>
  <c r="CA7"/>
  <c r="CA8"/>
  <c r="CY8" s="1"/>
  <c r="CA9"/>
  <c r="CA10"/>
  <c r="CA11"/>
  <c r="CA12"/>
  <c r="CY12" s="1"/>
  <c r="CA13"/>
  <c r="CA14"/>
  <c r="CA15"/>
  <c r="CA16"/>
  <c r="CA17"/>
  <c r="CA18"/>
  <c r="CA19"/>
  <c r="CA20"/>
  <c r="CY20" s="1"/>
  <c r="CA21"/>
  <c r="CA22"/>
  <c r="CA23"/>
  <c r="CA24"/>
  <c r="CY24" s="1"/>
  <c r="CA25"/>
  <c r="CA26"/>
  <c r="CA27"/>
  <c r="CA28"/>
  <c r="CY28" s="1"/>
  <c r="CA29"/>
  <c r="CA30"/>
  <c r="CA31"/>
  <c r="CA32"/>
  <c r="CY32" s="1"/>
  <c r="CA33"/>
  <c r="CA34"/>
  <c r="CA35"/>
  <c r="CA36"/>
  <c r="CY36" s="1"/>
  <c r="CA37"/>
  <c r="CA38"/>
  <c r="CA40"/>
  <c r="CA41"/>
  <c r="CY41" s="1"/>
  <c r="CA42"/>
  <c r="CA43"/>
  <c r="CA44"/>
  <c r="CY44" s="1"/>
  <c r="CA45"/>
  <c r="CA46"/>
  <c r="CA47"/>
  <c r="CA48"/>
  <c r="CY48" s="1"/>
  <c r="CA49"/>
  <c r="CA50"/>
  <c r="CA51"/>
  <c r="CA52"/>
  <c r="CA53"/>
  <c r="CA54"/>
  <c r="CA55"/>
  <c r="CA56"/>
  <c r="CA57"/>
  <c r="CA58"/>
  <c r="CA59"/>
  <c r="CA60"/>
  <c r="CY60" s="1"/>
  <c r="CA61"/>
  <c r="CA62"/>
  <c r="CA63"/>
  <c r="CA64"/>
  <c r="CY64" s="1"/>
  <c r="CA65"/>
  <c r="CA66"/>
  <c r="CA67"/>
  <c r="CA68"/>
  <c r="CA69"/>
  <c r="CA70"/>
  <c r="CA5"/>
  <c r="CW6"/>
  <c r="CW7"/>
  <c r="CW8"/>
  <c r="CW9"/>
  <c r="CW10"/>
  <c r="CW11"/>
  <c r="CW12"/>
  <c r="CW13"/>
  <c r="CW14"/>
  <c r="CW15"/>
  <c r="CW16"/>
  <c r="CW17"/>
  <c r="CW18"/>
  <c r="CW19"/>
  <c r="CW20"/>
  <c r="CW21"/>
  <c r="CW22"/>
  <c r="CW23"/>
  <c r="CW24"/>
  <c r="CW25"/>
  <c r="CW26"/>
  <c r="CW27"/>
  <c r="CW28"/>
  <c r="CW29"/>
  <c r="CW30"/>
  <c r="CW31"/>
  <c r="CW32"/>
  <c r="CW33"/>
  <c r="CW34"/>
  <c r="CW35"/>
  <c r="CW36"/>
  <c r="CW37"/>
  <c r="CW38"/>
  <c r="CW39"/>
  <c r="CW40"/>
  <c r="CW41"/>
  <c r="CW42"/>
  <c r="CW43"/>
  <c r="CW44"/>
  <c r="CW45"/>
  <c r="CW46"/>
  <c r="CW47"/>
  <c r="CW48"/>
  <c r="CW49"/>
  <c r="CW50"/>
  <c r="CW51"/>
  <c r="CW52"/>
  <c r="CW53"/>
  <c r="CW54"/>
  <c r="CW55"/>
  <c r="CW56"/>
  <c r="CW57"/>
  <c r="CW58"/>
  <c r="CW59"/>
  <c r="CW60"/>
  <c r="CW61"/>
  <c r="CW62"/>
  <c r="CW63"/>
  <c r="CW64"/>
  <c r="CW65"/>
  <c r="CW66"/>
  <c r="CW67"/>
  <c r="CW68"/>
  <c r="CW69"/>
  <c r="CW70"/>
  <c r="CW5"/>
  <c r="CT6"/>
  <c r="CT7"/>
  <c r="CT8"/>
  <c r="CT9"/>
  <c r="CT10"/>
  <c r="CT11"/>
  <c r="CT12"/>
  <c r="CT13"/>
  <c r="CT14"/>
  <c r="CT15"/>
  <c r="CT16"/>
  <c r="CT17"/>
  <c r="CT18"/>
  <c r="CT19"/>
  <c r="CT20"/>
  <c r="CT21"/>
  <c r="CT22"/>
  <c r="CT23"/>
  <c r="CT24"/>
  <c r="CT25"/>
  <c r="CT26"/>
  <c r="CT27"/>
  <c r="CT28"/>
  <c r="CT29"/>
  <c r="CT30"/>
  <c r="CT31"/>
  <c r="CT32"/>
  <c r="CT33"/>
  <c r="CT34"/>
  <c r="CT35"/>
  <c r="CT36"/>
  <c r="CT37"/>
  <c r="CT38"/>
  <c r="CT39"/>
  <c r="CT40"/>
  <c r="CT41"/>
  <c r="CT42"/>
  <c r="CT43"/>
  <c r="CT44"/>
  <c r="CT45"/>
  <c r="CT46"/>
  <c r="CT47"/>
  <c r="CT48"/>
  <c r="CT49"/>
  <c r="CT50"/>
  <c r="CT51"/>
  <c r="CT52"/>
  <c r="CT53"/>
  <c r="CT54"/>
  <c r="CT55"/>
  <c r="CT56"/>
  <c r="CT57"/>
  <c r="CT58"/>
  <c r="CT59"/>
  <c r="CT60"/>
  <c r="CT61"/>
  <c r="CT62"/>
  <c r="CT63"/>
  <c r="CT64"/>
  <c r="CT65"/>
  <c r="CT66"/>
  <c r="CT67"/>
  <c r="CT68"/>
  <c r="CT69"/>
  <c r="CT70"/>
  <c r="CT5"/>
  <c r="BX6"/>
  <c r="BX7"/>
  <c r="BX8"/>
  <c r="BX9"/>
  <c r="BX10"/>
  <c r="BX11"/>
  <c r="BX12"/>
  <c r="BX13"/>
  <c r="BX14"/>
  <c r="BX15"/>
  <c r="BX16"/>
  <c r="BX18"/>
  <c r="BX19"/>
  <c r="BX20"/>
  <c r="BX21"/>
  <c r="BX22"/>
  <c r="BX23"/>
  <c r="BX24"/>
  <c r="BX25"/>
  <c r="BX26"/>
  <c r="BX27"/>
  <c r="BX28"/>
  <c r="BX29"/>
  <c r="BX30"/>
  <c r="BX31"/>
  <c r="BX32"/>
  <c r="BX33"/>
  <c r="BX34"/>
  <c r="BX35"/>
  <c r="BX36"/>
  <c r="BX37"/>
  <c r="BX38"/>
  <c r="BX40"/>
  <c r="BX41"/>
  <c r="BX42"/>
  <c r="BX43"/>
  <c r="BX44"/>
  <c r="BX45"/>
  <c r="BX46"/>
  <c r="BX47"/>
  <c r="BX48"/>
  <c r="BX49"/>
  <c r="BX50"/>
  <c r="BX51"/>
  <c r="BX52"/>
  <c r="BX53"/>
  <c r="BX54"/>
  <c r="BX55"/>
  <c r="BX56"/>
  <c r="BX57"/>
  <c r="BX58"/>
  <c r="BX59"/>
  <c r="BX60"/>
  <c r="BX61"/>
  <c r="BX62"/>
  <c r="BX63"/>
  <c r="BX64"/>
  <c r="BX65"/>
  <c r="BX66"/>
  <c r="BX69"/>
  <c r="BX70"/>
  <c r="BX5"/>
  <c r="CP6"/>
  <c r="CP7"/>
  <c r="CP8"/>
  <c r="CP9"/>
  <c r="CP10"/>
  <c r="CP11"/>
  <c r="CP12"/>
  <c r="CP13"/>
  <c r="CP14"/>
  <c r="CP15"/>
  <c r="CP16"/>
  <c r="CP17"/>
  <c r="CP18"/>
  <c r="CP19"/>
  <c r="CP20"/>
  <c r="CP21"/>
  <c r="CP22"/>
  <c r="CP23"/>
  <c r="CP24"/>
  <c r="CP25"/>
  <c r="CP26"/>
  <c r="CP27"/>
  <c r="CP28"/>
  <c r="CP29"/>
  <c r="CP30"/>
  <c r="CP31"/>
  <c r="CP32"/>
  <c r="CP33"/>
  <c r="CP34"/>
  <c r="CP35"/>
  <c r="CP36"/>
  <c r="CP37"/>
  <c r="CP38"/>
  <c r="CP39"/>
  <c r="CP40"/>
  <c r="CP41"/>
  <c r="CP42"/>
  <c r="CP43"/>
  <c r="CP44"/>
  <c r="CP45"/>
  <c r="CP46"/>
  <c r="CP47"/>
  <c r="CP48"/>
  <c r="CP49"/>
  <c r="CP50"/>
  <c r="CP51"/>
  <c r="CP52"/>
  <c r="CP53"/>
  <c r="CP54"/>
  <c r="CP55"/>
  <c r="CP56"/>
  <c r="CP57"/>
  <c r="CP58"/>
  <c r="CP59"/>
  <c r="CP60"/>
  <c r="CP61"/>
  <c r="CP62"/>
  <c r="CP63"/>
  <c r="CP64"/>
  <c r="CP65"/>
  <c r="CP66"/>
  <c r="CP67"/>
  <c r="CP68"/>
  <c r="CP69"/>
  <c r="CP70"/>
  <c r="CP5"/>
  <c r="CH6"/>
  <c r="CH7"/>
  <c r="CH8"/>
  <c r="CH9"/>
  <c r="CH10"/>
  <c r="CH11"/>
  <c r="CH12"/>
  <c r="CH13"/>
  <c r="CH14"/>
  <c r="CH15"/>
  <c r="CH16"/>
  <c r="CH17"/>
  <c r="CH18"/>
  <c r="CH19"/>
  <c r="CH20"/>
  <c r="CH21"/>
  <c r="CH22"/>
  <c r="CH23"/>
  <c r="CH24"/>
  <c r="CH25"/>
  <c r="CH26"/>
  <c r="CH27"/>
  <c r="CH28"/>
  <c r="CH29"/>
  <c r="CH30"/>
  <c r="CH31"/>
  <c r="CH32"/>
  <c r="CH33"/>
  <c r="CH34"/>
  <c r="CH35"/>
  <c r="CH36"/>
  <c r="CH37"/>
  <c r="CH38"/>
  <c r="CH39"/>
  <c r="CH40"/>
  <c r="CH41"/>
  <c r="CH42"/>
  <c r="CH43"/>
  <c r="CH44"/>
  <c r="CH45"/>
  <c r="CH46"/>
  <c r="CH47"/>
  <c r="CH48"/>
  <c r="CH49"/>
  <c r="CH50"/>
  <c r="CH51"/>
  <c r="CH52"/>
  <c r="CH53"/>
  <c r="CH54"/>
  <c r="CH55"/>
  <c r="CH56"/>
  <c r="CH57"/>
  <c r="CH58"/>
  <c r="CH59"/>
  <c r="CH60"/>
  <c r="CH61"/>
  <c r="CH62"/>
  <c r="CH63"/>
  <c r="CH64"/>
  <c r="CH65"/>
  <c r="CH66"/>
  <c r="CH67"/>
  <c r="CH68"/>
  <c r="CH69"/>
  <c r="CH70"/>
  <c r="CH5"/>
  <c r="BP6"/>
  <c r="BP7"/>
  <c r="BP8"/>
  <c r="BP9"/>
  <c r="BP10"/>
  <c r="BP11"/>
  <c r="BP12"/>
  <c r="BP13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5"/>
  <c r="BD6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38"/>
  <c r="BD39"/>
  <c r="BD40"/>
  <c r="BD41"/>
  <c r="BD42"/>
  <c r="BD43"/>
  <c r="BD44"/>
  <c r="BD45"/>
  <c r="BD46"/>
  <c r="BD47"/>
  <c r="BD48"/>
  <c r="BD49"/>
  <c r="BD50"/>
  <c r="BD51"/>
  <c r="BD52"/>
  <c r="BD53"/>
  <c r="BD54"/>
  <c r="BD55"/>
  <c r="BD56"/>
  <c r="BD57"/>
  <c r="BD58"/>
  <c r="BD59"/>
  <c r="BD60"/>
  <c r="BD61"/>
  <c r="BD62"/>
  <c r="BD63"/>
  <c r="BD64"/>
  <c r="BD65"/>
  <c r="BD66"/>
  <c r="BD67"/>
  <c r="BD68"/>
  <c r="BD69"/>
  <c r="BD70"/>
  <c r="BD5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5"/>
  <c r="CL6"/>
  <c r="CX6" s="1"/>
  <c r="CL7"/>
  <c r="CX7" s="1"/>
  <c r="CL8"/>
  <c r="CL9"/>
  <c r="CL10"/>
  <c r="CL11"/>
  <c r="CL12"/>
  <c r="CL13"/>
  <c r="CL14"/>
  <c r="CX14" s="1"/>
  <c r="CL15"/>
  <c r="CL16"/>
  <c r="CL17"/>
  <c r="CL18"/>
  <c r="CX18" s="1"/>
  <c r="CL19"/>
  <c r="CL20"/>
  <c r="CL21"/>
  <c r="CL22"/>
  <c r="CX22" s="1"/>
  <c r="CL23"/>
  <c r="CX23" s="1"/>
  <c r="CL24"/>
  <c r="CL25"/>
  <c r="CL26"/>
  <c r="CX26" s="1"/>
  <c r="CL27"/>
  <c r="CL28"/>
  <c r="CL29"/>
  <c r="CL30"/>
  <c r="CX30" s="1"/>
  <c r="CL31"/>
  <c r="CX31" s="1"/>
  <c r="CL32"/>
  <c r="CL33"/>
  <c r="CL34"/>
  <c r="CL35"/>
  <c r="CL36"/>
  <c r="CL37"/>
  <c r="CL38"/>
  <c r="CL39"/>
  <c r="CX39" s="1"/>
  <c r="CL40"/>
  <c r="CL41"/>
  <c r="CL42"/>
  <c r="CL43"/>
  <c r="CL44"/>
  <c r="CL45"/>
  <c r="CL46"/>
  <c r="CX46" s="1"/>
  <c r="CL47"/>
  <c r="CX47" s="1"/>
  <c r="CL48"/>
  <c r="CL49"/>
  <c r="CL50"/>
  <c r="CL51"/>
  <c r="CL52"/>
  <c r="CX52" s="1"/>
  <c r="CL53"/>
  <c r="CL54"/>
  <c r="CX54" s="1"/>
  <c r="CL55"/>
  <c r="CX55" s="1"/>
  <c r="CL56"/>
  <c r="CL57"/>
  <c r="CL58"/>
  <c r="CL59"/>
  <c r="CL60"/>
  <c r="CL61"/>
  <c r="CL62"/>
  <c r="CX62" s="1"/>
  <c r="CL63"/>
  <c r="CX63" s="1"/>
  <c r="CL64"/>
  <c r="CL65"/>
  <c r="CL66"/>
  <c r="CX66" s="1"/>
  <c r="CL67"/>
  <c r="CL68"/>
  <c r="CX68" s="1"/>
  <c r="CL69"/>
  <c r="CL70"/>
  <c r="CX70" s="1"/>
  <c r="CL5"/>
  <c r="BT6"/>
  <c r="BT7"/>
  <c r="BT8"/>
  <c r="BT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T43"/>
  <c r="BT44"/>
  <c r="BT45"/>
  <c r="BT46"/>
  <c r="BT47"/>
  <c r="BT48"/>
  <c r="BT49"/>
  <c r="BT50"/>
  <c r="BT51"/>
  <c r="BT52"/>
  <c r="BT53"/>
  <c r="BT54"/>
  <c r="BT55"/>
  <c r="BT56"/>
  <c r="BT57"/>
  <c r="BT58"/>
  <c r="BT59"/>
  <c r="BT60"/>
  <c r="BT61"/>
  <c r="BT62"/>
  <c r="BT63"/>
  <c r="BT64"/>
  <c r="BT65"/>
  <c r="BT66"/>
  <c r="BT67"/>
  <c r="BT68"/>
  <c r="BT69"/>
  <c r="BT70"/>
  <c r="BT5"/>
  <c r="BL6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L33"/>
  <c r="BL34"/>
  <c r="BL35"/>
  <c r="BL36"/>
  <c r="BL37"/>
  <c r="BL38"/>
  <c r="BL39"/>
  <c r="BL40"/>
  <c r="BL41"/>
  <c r="BL42"/>
  <c r="BL43"/>
  <c r="BL44"/>
  <c r="BL45"/>
  <c r="BL46"/>
  <c r="BL47"/>
  <c r="BL48"/>
  <c r="BL49"/>
  <c r="BL50"/>
  <c r="BL51"/>
  <c r="BL52"/>
  <c r="BL53"/>
  <c r="BL54"/>
  <c r="BL55"/>
  <c r="BL56"/>
  <c r="BL57"/>
  <c r="BL58"/>
  <c r="BL59"/>
  <c r="BL60"/>
  <c r="BL61"/>
  <c r="BL62"/>
  <c r="BL63"/>
  <c r="BL64"/>
  <c r="BL65"/>
  <c r="BL66"/>
  <c r="BL67"/>
  <c r="BL68"/>
  <c r="BL69"/>
  <c r="BL70"/>
  <c r="BL5"/>
  <c r="BH6"/>
  <c r="BH7"/>
  <c r="BH8"/>
  <c r="BH9"/>
  <c r="BH10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BH36"/>
  <c r="BH37"/>
  <c r="BH38"/>
  <c r="BH39"/>
  <c r="BH40"/>
  <c r="BH41"/>
  <c r="BH42"/>
  <c r="BH43"/>
  <c r="BH44"/>
  <c r="BH45"/>
  <c r="BH46"/>
  <c r="BH47"/>
  <c r="BH48"/>
  <c r="BH49"/>
  <c r="BH50"/>
  <c r="BH51"/>
  <c r="BH52"/>
  <c r="BH53"/>
  <c r="BH54"/>
  <c r="BH55"/>
  <c r="BH56"/>
  <c r="BH57"/>
  <c r="BH58"/>
  <c r="BH59"/>
  <c r="BH60"/>
  <c r="BH61"/>
  <c r="BH62"/>
  <c r="BH63"/>
  <c r="BH64"/>
  <c r="BH65"/>
  <c r="BH66"/>
  <c r="BH67"/>
  <c r="BH68"/>
  <c r="BH69"/>
  <c r="BH70"/>
  <c r="BH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55"/>
  <c r="AR56"/>
  <c r="AR57"/>
  <c r="AR58"/>
  <c r="AR59"/>
  <c r="AR60"/>
  <c r="AR61"/>
  <c r="AR62"/>
  <c r="AR63"/>
  <c r="AR64"/>
  <c r="AR65"/>
  <c r="AR66"/>
  <c r="AR67"/>
  <c r="AR68"/>
  <c r="AR69"/>
  <c r="AR70"/>
  <c r="AR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AZ67"/>
  <c r="AZ68"/>
  <c r="AZ69"/>
  <c r="AZ70"/>
  <c r="AZ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CB43" s="1"/>
  <c r="T44"/>
  <c r="T45"/>
  <c r="T46"/>
  <c r="T47"/>
  <c r="T48"/>
  <c r="T49"/>
  <c r="T50"/>
  <c r="T51"/>
  <c r="CB51" s="1"/>
  <c r="T52"/>
  <c r="T53"/>
  <c r="T54"/>
  <c r="T55"/>
  <c r="T56"/>
  <c r="T57"/>
  <c r="T58"/>
  <c r="T59"/>
  <c r="CB59" s="1"/>
  <c r="T60"/>
  <c r="T61"/>
  <c r="T62"/>
  <c r="T63"/>
  <c r="T64"/>
  <c r="T65"/>
  <c r="T66"/>
  <c r="T67"/>
  <c r="T68"/>
  <c r="T69"/>
  <c r="T70"/>
  <c r="T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5"/>
  <c r="CY69" l="1"/>
  <c r="CY61"/>
  <c r="CY45"/>
  <c r="CY53"/>
  <c r="CY52"/>
  <c r="CY57"/>
  <c r="CY49"/>
  <c r="CY56"/>
  <c r="CX58"/>
  <c r="CX50"/>
  <c r="CY40"/>
  <c r="CB35"/>
  <c r="CY16"/>
  <c r="CX15"/>
  <c r="CY68"/>
  <c r="CB67"/>
  <c r="CY65"/>
  <c r="CZ59"/>
  <c r="CX69"/>
  <c r="CX53"/>
  <c r="CX45"/>
  <c r="CX21"/>
  <c r="CX13"/>
  <c r="CY70"/>
  <c r="CY62"/>
  <c r="CY54"/>
  <c r="CY46"/>
  <c r="CY37"/>
  <c r="CY29"/>
  <c r="CY21"/>
  <c r="CY13"/>
  <c r="CX67"/>
  <c r="CX59"/>
  <c r="CX51"/>
  <c r="CZ51" s="1"/>
  <c r="CX43"/>
  <c r="CX27"/>
  <c r="CX19"/>
  <c r="CY35"/>
  <c r="CY27"/>
  <c r="CY19"/>
  <c r="CY11"/>
  <c r="CX49"/>
  <c r="CY59"/>
  <c r="CY51"/>
  <c r="CY43"/>
  <c r="CY34"/>
  <c r="CY26"/>
  <c r="CY18"/>
  <c r="CY10"/>
  <c r="CY66"/>
  <c r="CY58"/>
  <c r="CY50"/>
  <c r="CY42"/>
  <c r="CY33"/>
  <c r="CY25"/>
  <c r="CY17"/>
  <c r="CZ43"/>
  <c r="CX57"/>
  <c r="CY31"/>
  <c r="CY23"/>
  <c r="CY15"/>
  <c r="CY7"/>
  <c r="CB56"/>
  <c r="CB16"/>
  <c r="CY5"/>
  <c r="CY63"/>
  <c r="CY55"/>
  <c r="CY47"/>
  <c r="CY30"/>
  <c r="CY22"/>
  <c r="CY14"/>
  <c r="CY6"/>
  <c r="CX60"/>
  <c r="CX10"/>
  <c r="CX12"/>
  <c r="CX34"/>
  <c r="CB30"/>
  <c r="CZ30" s="1"/>
  <c r="CY38"/>
  <c r="CY9"/>
  <c r="CX42"/>
  <c r="CX37"/>
  <c r="CX36"/>
  <c r="CX33"/>
  <c r="CX65"/>
  <c r="CB64"/>
  <c r="CX61"/>
  <c r="CB48"/>
  <c r="CX44"/>
  <c r="CX41"/>
  <c r="CB40"/>
  <c r="CX35"/>
  <c r="CZ35" s="1"/>
  <c r="CB32"/>
  <c r="CZ32" s="1"/>
  <c r="CX29"/>
  <c r="CX28"/>
  <c r="CB27"/>
  <c r="CX25"/>
  <c r="CB24"/>
  <c r="T71"/>
  <c r="AJ71"/>
  <c r="BH71"/>
  <c r="CP71"/>
  <c r="CX20"/>
  <c r="CB19"/>
  <c r="CZ19" s="1"/>
  <c r="AF71"/>
  <c r="AR71"/>
  <c r="CX17"/>
  <c r="CX11"/>
  <c r="CB11"/>
  <c r="CZ11" s="1"/>
  <c r="CL71"/>
  <c r="CH71"/>
  <c r="CX9"/>
  <c r="CB8"/>
  <c r="X71"/>
  <c r="AZ71"/>
  <c r="AB71"/>
  <c r="BT71"/>
  <c r="CX38"/>
  <c r="BL71"/>
  <c r="BD71"/>
  <c r="CT71"/>
  <c r="CX64"/>
  <c r="CX56"/>
  <c r="CX48"/>
  <c r="CX40"/>
  <c r="CX32"/>
  <c r="CX24"/>
  <c r="CX16"/>
  <c r="CX8"/>
  <c r="CW71"/>
  <c r="BP71"/>
  <c r="CB57"/>
  <c r="CZ57" s="1"/>
  <c r="CB49"/>
  <c r="CZ49" s="1"/>
  <c r="CB41"/>
  <c r="CZ41" s="1"/>
  <c r="CB33"/>
  <c r="CB25"/>
  <c r="CZ25" s="1"/>
  <c r="CB17"/>
  <c r="CB9"/>
  <c r="CB65"/>
  <c r="AV71"/>
  <c r="CX5"/>
  <c r="CB38"/>
  <c r="CB22"/>
  <c r="CZ22" s="1"/>
  <c r="CB70"/>
  <c r="CZ70" s="1"/>
  <c r="CB62"/>
  <c r="CZ62" s="1"/>
  <c r="CB54"/>
  <c r="CZ54" s="1"/>
  <c r="CB46"/>
  <c r="CZ46" s="1"/>
  <c r="CB14"/>
  <c r="CZ14" s="1"/>
  <c r="CB6"/>
  <c r="CZ6" s="1"/>
  <c r="AN71"/>
  <c r="CB21"/>
  <c r="CZ21" s="1"/>
  <c r="CB13"/>
  <c r="CZ13" s="1"/>
  <c r="CB34"/>
  <c r="CB66"/>
  <c r="CZ66" s="1"/>
  <c r="CB58"/>
  <c r="CZ58" s="1"/>
  <c r="CB50"/>
  <c r="CZ50" s="1"/>
  <c r="CB42"/>
  <c r="CB26"/>
  <c r="CZ26" s="1"/>
  <c r="CB18"/>
  <c r="CZ18" s="1"/>
  <c r="CB10"/>
  <c r="CB55"/>
  <c r="CZ55" s="1"/>
  <c r="CB47"/>
  <c r="CZ47" s="1"/>
  <c r="CB39"/>
  <c r="CB31"/>
  <c r="CZ31" s="1"/>
  <c r="CB23"/>
  <c r="CZ23" s="1"/>
  <c r="CB15"/>
  <c r="CZ15" s="1"/>
  <c r="CB7"/>
  <c r="CZ7" s="1"/>
  <c r="CB63"/>
  <c r="CZ63" s="1"/>
  <c r="CB69"/>
  <c r="CZ69" s="1"/>
  <c r="CB61"/>
  <c r="CB53"/>
  <c r="CZ53" s="1"/>
  <c r="CB45"/>
  <c r="CZ45" s="1"/>
  <c r="CB37"/>
  <c r="CB29"/>
  <c r="CZ29" s="1"/>
  <c r="CB68"/>
  <c r="CZ68" s="1"/>
  <c r="CB60"/>
  <c r="CZ60" s="1"/>
  <c r="CB52"/>
  <c r="CZ52" s="1"/>
  <c r="CB44"/>
  <c r="CZ44" s="1"/>
  <c r="CB36"/>
  <c r="CZ36" s="1"/>
  <c r="CB28"/>
  <c r="CZ28" s="1"/>
  <c r="CB20"/>
  <c r="CB12"/>
  <c r="CB5"/>
  <c r="CA71"/>
  <c r="P71"/>
  <c r="CZ67" l="1"/>
  <c r="CZ71" s="1"/>
  <c r="CZ40"/>
  <c r="CZ16"/>
  <c r="CZ5"/>
  <c r="CZ27"/>
  <c r="CY71"/>
  <c r="CZ56"/>
  <c r="CZ33"/>
  <c r="CZ8"/>
  <c r="CZ48"/>
  <c r="CZ64"/>
  <c r="CZ37"/>
  <c r="CZ10"/>
  <c r="CZ12"/>
  <c r="CZ34"/>
  <c r="CZ20"/>
  <c r="CZ24"/>
  <c r="CZ38"/>
  <c r="CZ42"/>
  <c r="CZ61"/>
  <c r="CZ9"/>
  <c r="CX71"/>
  <c r="CB71"/>
  <c r="CQ15"/>
  <c r="CQ16"/>
  <c r="CQ35"/>
  <c r="CQ40"/>
  <c r="CQ43"/>
  <c r="CQ45"/>
  <c r="CQ49"/>
  <c r="CQ50"/>
  <c r="CQ51"/>
  <c r="CQ52"/>
  <c r="CQ53"/>
  <c r="CQ54"/>
  <c r="CQ55"/>
  <c r="CQ56"/>
  <c r="CQ57"/>
  <c r="CQ58"/>
  <c r="CQ59"/>
  <c r="CQ67"/>
  <c r="CQ68"/>
  <c r="CQ69"/>
  <c r="CM15"/>
  <c r="CM16"/>
  <c r="CM35"/>
  <c r="CM40"/>
  <c r="CM43"/>
  <c r="CM45"/>
  <c r="CM49"/>
  <c r="CM50"/>
  <c r="CM51"/>
  <c r="CM52"/>
  <c r="CM53"/>
  <c r="CM54"/>
  <c r="CM55"/>
  <c r="CM56"/>
  <c r="CM57"/>
  <c r="CM58"/>
  <c r="CM59"/>
  <c r="CM67"/>
  <c r="CM68"/>
  <c r="CM69"/>
  <c r="CI15"/>
  <c r="CI16"/>
  <c r="CI35"/>
  <c r="CI40"/>
  <c r="CI43"/>
  <c r="CI45"/>
  <c r="CI49"/>
  <c r="CI50"/>
  <c r="CI51"/>
  <c r="CI52"/>
  <c r="CI53"/>
  <c r="CI54"/>
  <c r="CI55"/>
  <c r="CI56"/>
  <c r="CI57"/>
  <c r="CI58"/>
  <c r="CI59"/>
  <c r="CI67"/>
  <c r="CI68"/>
  <c r="CI69"/>
  <c r="CE15"/>
  <c r="CE16"/>
  <c r="CE35"/>
  <c r="CE40"/>
  <c r="CE43"/>
  <c r="CE45"/>
  <c r="CE49"/>
  <c r="CE50"/>
  <c r="CE51"/>
  <c r="CE52"/>
  <c r="CE53"/>
  <c r="CE54"/>
  <c r="CE55"/>
  <c r="CE56"/>
  <c r="CU56" s="1"/>
  <c r="CE57"/>
  <c r="CE58"/>
  <c r="CE59"/>
  <c r="CE67"/>
  <c r="CE68"/>
  <c r="CE69"/>
  <c r="BU15"/>
  <c r="BU16"/>
  <c r="BU35"/>
  <c r="BU40"/>
  <c r="BU43"/>
  <c r="BU45"/>
  <c r="BU49"/>
  <c r="BU50"/>
  <c r="BU51"/>
  <c r="BU52"/>
  <c r="BU53"/>
  <c r="BU54"/>
  <c r="BU55"/>
  <c r="BU56"/>
  <c r="BU57"/>
  <c r="BU58"/>
  <c r="BU59"/>
  <c r="BU67"/>
  <c r="BU68"/>
  <c r="BU69"/>
  <c r="BQ15"/>
  <c r="BQ16"/>
  <c r="BQ35"/>
  <c r="BQ40"/>
  <c r="BQ43"/>
  <c r="BQ45"/>
  <c r="BQ49"/>
  <c r="BQ50"/>
  <c r="BQ51"/>
  <c r="BQ52"/>
  <c r="BQ53"/>
  <c r="BQ54"/>
  <c r="BQ55"/>
  <c r="BQ56"/>
  <c r="BQ57"/>
  <c r="BQ58"/>
  <c r="BQ59"/>
  <c r="BQ67"/>
  <c r="BQ68"/>
  <c r="BQ69"/>
  <c r="BM15"/>
  <c r="BM16"/>
  <c r="BM35"/>
  <c r="BM40"/>
  <c r="BM43"/>
  <c r="BM45"/>
  <c r="BM49"/>
  <c r="BM50"/>
  <c r="BM51"/>
  <c r="BM52"/>
  <c r="BM53"/>
  <c r="BM54"/>
  <c r="BM55"/>
  <c r="BM56"/>
  <c r="BM57"/>
  <c r="BM58"/>
  <c r="BM59"/>
  <c r="BM67"/>
  <c r="BM68"/>
  <c r="BM69"/>
  <c r="BI15"/>
  <c r="BI16"/>
  <c r="BI35"/>
  <c r="BI40"/>
  <c r="BI43"/>
  <c r="BI45"/>
  <c r="BI49"/>
  <c r="BI50"/>
  <c r="BI51"/>
  <c r="BI52"/>
  <c r="BI53"/>
  <c r="BI54"/>
  <c r="BI55"/>
  <c r="BI56"/>
  <c r="BI57"/>
  <c r="BI58"/>
  <c r="BI59"/>
  <c r="BI67"/>
  <c r="BI68"/>
  <c r="BI69"/>
  <c r="BE15"/>
  <c r="BE16"/>
  <c r="BE35"/>
  <c r="BE40"/>
  <c r="BE43"/>
  <c r="BE45"/>
  <c r="BE49"/>
  <c r="BE50"/>
  <c r="BE51"/>
  <c r="BE52"/>
  <c r="BE53"/>
  <c r="BE54"/>
  <c r="BE55"/>
  <c r="BE56"/>
  <c r="BE57"/>
  <c r="BE58"/>
  <c r="BE59"/>
  <c r="BE67"/>
  <c r="BE68"/>
  <c r="BE69"/>
  <c r="BA15"/>
  <c r="BA16"/>
  <c r="BA35"/>
  <c r="BA40"/>
  <c r="BA43"/>
  <c r="BA45"/>
  <c r="BA49"/>
  <c r="BA50"/>
  <c r="BA51"/>
  <c r="BA52"/>
  <c r="BA53"/>
  <c r="BA54"/>
  <c r="BA55"/>
  <c r="BA56"/>
  <c r="BA57"/>
  <c r="BA58"/>
  <c r="BA59"/>
  <c r="BA67"/>
  <c r="BA68"/>
  <c r="BA69"/>
  <c r="AW15"/>
  <c r="AW16"/>
  <c r="AW35"/>
  <c r="AW40"/>
  <c r="AW43"/>
  <c r="AW45"/>
  <c r="AW49"/>
  <c r="AW50"/>
  <c r="AW51"/>
  <c r="AW52"/>
  <c r="AW53"/>
  <c r="AW54"/>
  <c r="AW55"/>
  <c r="AW56"/>
  <c r="AW57"/>
  <c r="AW58"/>
  <c r="AW59"/>
  <c r="AW67"/>
  <c r="AW68"/>
  <c r="AW69"/>
  <c r="AS15"/>
  <c r="AS16"/>
  <c r="AS35"/>
  <c r="AS40"/>
  <c r="AS43"/>
  <c r="AS45"/>
  <c r="AS49"/>
  <c r="AS50"/>
  <c r="AS51"/>
  <c r="AS52"/>
  <c r="AS53"/>
  <c r="AS54"/>
  <c r="AS55"/>
  <c r="AS56"/>
  <c r="AS57"/>
  <c r="AS58"/>
  <c r="AS59"/>
  <c r="AS67"/>
  <c r="AS68"/>
  <c r="AS69"/>
  <c r="AO15"/>
  <c r="AO16"/>
  <c r="AO35"/>
  <c r="AO40"/>
  <c r="AO43"/>
  <c r="AO45"/>
  <c r="AO49"/>
  <c r="AO50"/>
  <c r="AO51"/>
  <c r="AO52"/>
  <c r="AO53"/>
  <c r="AO54"/>
  <c r="AO55"/>
  <c r="AO56"/>
  <c r="AO57"/>
  <c r="AO58"/>
  <c r="AO59"/>
  <c r="AO67"/>
  <c r="AO68"/>
  <c r="AO69"/>
  <c r="AK15"/>
  <c r="AK16"/>
  <c r="AK35"/>
  <c r="AK40"/>
  <c r="AK43"/>
  <c r="AK45"/>
  <c r="AK49"/>
  <c r="AK50"/>
  <c r="AK51"/>
  <c r="AK52"/>
  <c r="AK53"/>
  <c r="AK54"/>
  <c r="AK55"/>
  <c r="AK56"/>
  <c r="AK57"/>
  <c r="AK58"/>
  <c r="AK59"/>
  <c r="AK67"/>
  <c r="AK68"/>
  <c r="AK69"/>
  <c r="AG15"/>
  <c r="AG16"/>
  <c r="AG35"/>
  <c r="AG40"/>
  <c r="AG43"/>
  <c r="AG45"/>
  <c r="AG49"/>
  <c r="AG50"/>
  <c r="AG51"/>
  <c r="AG52"/>
  <c r="AG53"/>
  <c r="AG54"/>
  <c r="AG55"/>
  <c r="AG56"/>
  <c r="AG57"/>
  <c r="AG58"/>
  <c r="AG59"/>
  <c r="AG67"/>
  <c r="AG68"/>
  <c r="AG69"/>
  <c r="AC15"/>
  <c r="AC16"/>
  <c r="AC35"/>
  <c r="AC40"/>
  <c r="AC43"/>
  <c r="AC45"/>
  <c r="AC49"/>
  <c r="AC50"/>
  <c r="AC51"/>
  <c r="AC52"/>
  <c r="AC53"/>
  <c r="AC54"/>
  <c r="AC55"/>
  <c r="AC56"/>
  <c r="AC57"/>
  <c r="AC58"/>
  <c r="AC59"/>
  <c r="AC67"/>
  <c r="AC68"/>
  <c r="AC69"/>
  <c r="Y15"/>
  <c r="Y16"/>
  <c r="Y35"/>
  <c r="Y40"/>
  <c r="Y43"/>
  <c r="Y45"/>
  <c r="Y49"/>
  <c r="Y50"/>
  <c r="Y51"/>
  <c r="Y52"/>
  <c r="Y53"/>
  <c r="Y54"/>
  <c r="Y55"/>
  <c r="Y56"/>
  <c r="Y57"/>
  <c r="Y58"/>
  <c r="Y59"/>
  <c r="Y67"/>
  <c r="Y68"/>
  <c r="Y69"/>
  <c r="U15"/>
  <c r="U16"/>
  <c r="U35"/>
  <c r="U40"/>
  <c r="U43"/>
  <c r="U45"/>
  <c r="U49"/>
  <c r="U50"/>
  <c r="U51"/>
  <c r="U52"/>
  <c r="U53"/>
  <c r="U54"/>
  <c r="U55"/>
  <c r="U56"/>
  <c r="U57"/>
  <c r="U58"/>
  <c r="U59"/>
  <c r="U67"/>
  <c r="U68"/>
  <c r="U69"/>
  <c r="Q15"/>
  <c r="Q16"/>
  <c r="Q35"/>
  <c r="Q40"/>
  <c r="Q43"/>
  <c r="Q45"/>
  <c r="Q49"/>
  <c r="Q50"/>
  <c r="Q51"/>
  <c r="Q52"/>
  <c r="Q53"/>
  <c r="Q54"/>
  <c r="Q55"/>
  <c r="Q56"/>
  <c r="Q57"/>
  <c r="Q58"/>
  <c r="Q59"/>
  <c r="Q67"/>
  <c r="Q68"/>
  <c r="Q69"/>
  <c r="M15"/>
  <c r="M16"/>
  <c r="M35"/>
  <c r="M40"/>
  <c r="M43"/>
  <c r="M45"/>
  <c r="M49"/>
  <c r="M50"/>
  <c r="M51"/>
  <c r="M52"/>
  <c r="M53"/>
  <c r="M54"/>
  <c r="M55"/>
  <c r="M56"/>
  <c r="M57"/>
  <c r="M58"/>
  <c r="M59"/>
  <c r="M67"/>
  <c r="M68"/>
  <c r="M69"/>
  <c r="L15"/>
  <c r="BR15" s="1"/>
  <c r="L16"/>
  <c r="CR16" s="1"/>
  <c r="L35"/>
  <c r="AH35" s="1"/>
  <c r="L40"/>
  <c r="BV40" s="1"/>
  <c r="L43"/>
  <c r="CF43" s="1"/>
  <c r="L45"/>
  <c r="CN45" s="1"/>
  <c r="L49"/>
  <c r="R49" s="1"/>
  <c r="L50"/>
  <c r="CN50" s="1"/>
  <c r="L51"/>
  <c r="BV51" s="1"/>
  <c r="L52"/>
  <c r="N52" s="1"/>
  <c r="L53"/>
  <c r="CJ53" s="1"/>
  <c r="L54"/>
  <c r="BR54" s="1"/>
  <c r="L55"/>
  <c r="CR55" s="1"/>
  <c r="L56"/>
  <c r="CF56" s="1"/>
  <c r="L57"/>
  <c r="R57" s="1"/>
  <c r="L58"/>
  <c r="CN58" s="1"/>
  <c r="L59"/>
  <c r="BV59" s="1"/>
  <c r="L67"/>
  <c r="N67" s="1"/>
  <c r="L68"/>
  <c r="L69"/>
  <c r="BR69" s="1"/>
  <c r="R69" l="1"/>
  <c r="R54"/>
  <c r="Z57"/>
  <c r="AH51"/>
  <c r="AP15"/>
  <c r="BB69"/>
  <c r="CJ68"/>
  <c r="BV68"/>
  <c r="R55"/>
  <c r="R16"/>
  <c r="AD54"/>
  <c r="AP69"/>
  <c r="AX56"/>
  <c r="CF54"/>
  <c r="CF69"/>
  <c r="AD69"/>
  <c r="BY69"/>
  <c r="Z69"/>
  <c r="AX45"/>
  <c r="CU45"/>
  <c r="BV57"/>
  <c r="AT59"/>
  <c r="BJ56"/>
  <c r="BV49"/>
  <c r="BY54"/>
  <c r="Z54"/>
  <c r="AT51"/>
  <c r="CN56"/>
  <c r="V52"/>
  <c r="Z49"/>
  <c r="AP54"/>
  <c r="BF59"/>
  <c r="BR52"/>
  <c r="AL57"/>
  <c r="BF51"/>
  <c r="CJ59"/>
  <c r="R52"/>
  <c r="AL49"/>
  <c r="CU59"/>
  <c r="CU51"/>
  <c r="CJ51"/>
  <c r="CR53"/>
  <c r="AH59"/>
  <c r="BB54"/>
  <c r="BN53"/>
  <c r="CU58"/>
  <c r="CU50"/>
  <c r="BJ43"/>
  <c r="CN43"/>
  <c r="BY40"/>
  <c r="N16"/>
  <c r="BN16"/>
  <c r="BB15"/>
  <c r="CU15"/>
  <c r="AD15"/>
  <c r="CF15"/>
  <c r="BN68"/>
  <c r="CR68"/>
  <c r="BR67"/>
  <c r="R67"/>
  <c r="V67"/>
  <c r="N50"/>
  <c r="BY55"/>
  <c r="BY43"/>
  <c r="N59"/>
  <c r="N51"/>
  <c r="R56"/>
  <c r="R43"/>
  <c r="V68"/>
  <c r="V53"/>
  <c r="Z58"/>
  <c r="Z50"/>
  <c r="AD55"/>
  <c r="AD16"/>
  <c r="AH67"/>
  <c r="AH52"/>
  <c r="AL58"/>
  <c r="AL50"/>
  <c r="AP55"/>
  <c r="AP16"/>
  <c r="AT67"/>
  <c r="AT52"/>
  <c r="AX57"/>
  <c r="AX49"/>
  <c r="BB55"/>
  <c r="BB16"/>
  <c r="BF67"/>
  <c r="BF52"/>
  <c r="BJ57"/>
  <c r="BJ49"/>
  <c r="BN69"/>
  <c r="BN54"/>
  <c r="BN40"/>
  <c r="BR68"/>
  <c r="BR53"/>
  <c r="BV58"/>
  <c r="BV50"/>
  <c r="CF55"/>
  <c r="CF16"/>
  <c r="CJ67"/>
  <c r="CJ52"/>
  <c r="CN57"/>
  <c r="CN49"/>
  <c r="CR69"/>
  <c r="CR54"/>
  <c r="CR15"/>
  <c r="N58"/>
  <c r="BY68"/>
  <c r="BY53"/>
  <c r="BY35"/>
  <c r="N57"/>
  <c r="N49"/>
  <c r="R15"/>
  <c r="V59"/>
  <c r="V51"/>
  <c r="Z56"/>
  <c r="Z43"/>
  <c r="AD68"/>
  <c r="AD53"/>
  <c r="AH58"/>
  <c r="AH50"/>
  <c r="AL56"/>
  <c r="AL43"/>
  <c r="AP68"/>
  <c r="AP53"/>
  <c r="AT58"/>
  <c r="AT50"/>
  <c r="AX55"/>
  <c r="AX43"/>
  <c r="BB68"/>
  <c r="BB53"/>
  <c r="BF58"/>
  <c r="BF50"/>
  <c r="BJ55"/>
  <c r="BJ16"/>
  <c r="BN67"/>
  <c r="BN52"/>
  <c r="BN15"/>
  <c r="BR59"/>
  <c r="BR51"/>
  <c r="BV56"/>
  <c r="BV43"/>
  <c r="CU57"/>
  <c r="CU49"/>
  <c r="CF68"/>
  <c r="CF53"/>
  <c r="CJ58"/>
  <c r="CJ50"/>
  <c r="CN55"/>
  <c r="CN16"/>
  <c r="CR67"/>
  <c r="CR52"/>
  <c r="BY67"/>
  <c r="BY52"/>
  <c r="BY16"/>
  <c r="N56"/>
  <c r="N43"/>
  <c r="R68"/>
  <c r="R53"/>
  <c r="V58"/>
  <c r="V50"/>
  <c r="Z55"/>
  <c r="Z16"/>
  <c r="AD67"/>
  <c r="AD52"/>
  <c r="AH57"/>
  <c r="AH49"/>
  <c r="AL55"/>
  <c r="AL16"/>
  <c r="AP67"/>
  <c r="AP52"/>
  <c r="AT57"/>
  <c r="AT49"/>
  <c r="AX69"/>
  <c r="AX54"/>
  <c r="AX16"/>
  <c r="BB67"/>
  <c r="BB52"/>
  <c r="BF57"/>
  <c r="BF49"/>
  <c r="BJ69"/>
  <c r="BJ54"/>
  <c r="BJ15"/>
  <c r="BN59"/>
  <c r="BN51"/>
  <c r="BR58"/>
  <c r="BR50"/>
  <c r="BV55"/>
  <c r="BV16"/>
  <c r="CF67"/>
  <c r="CF52"/>
  <c r="CJ57"/>
  <c r="CJ49"/>
  <c r="CN69"/>
  <c r="CN54"/>
  <c r="CN15"/>
  <c r="CR59"/>
  <c r="CR51"/>
  <c r="BY51"/>
  <c r="Z15"/>
  <c r="AD59"/>
  <c r="AD51"/>
  <c r="AH56"/>
  <c r="AH43"/>
  <c r="AL69"/>
  <c r="AL54"/>
  <c r="AL15"/>
  <c r="AP59"/>
  <c r="AP51"/>
  <c r="AT56"/>
  <c r="AT43"/>
  <c r="AX68"/>
  <c r="AX53"/>
  <c r="AX15"/>
  <c r="BB59"/>
  <c r="BB51"/>
  <c r="BF56"/>
  <c r="BF43"/>
  <c r="BJ68"/>
  <c r="BJ53"/>
  <c r="BN58"/>
  <c r="BN50"/>
  <c r="BR57"/>
  <c r="BR49"/>
  <c r="BV69"/>
  <c r="BV54"/>
  <c r="BV15"/>
  <c r="CU55"/>
  <c r="CU43"/>
  <c r="CF59"/>
  <c r="CF51"/>
  <c r="CJ56"/>
  <c r="CJ43"/>
  <c r="CN68"/>
  <c r="CN53"/>
  <c r="CR58"/>
  <c r="CR50"/>
  <c r="BY15"/>
  <c r="N55"/>
  <c r="V49"/>
  <c r="BY58"/>
  <c r="BY50"/>
  <c r="N69"/>
  <c r="N54"/>
  <c r="N15"/>
  <c r="R59"/>
  <c r="R51"/>
  <c r="V56"/>
  <c r="V43"/>
  <c r="Z68"/>
  <c r="Z53"/>
  <c r="AD58"/>
  <c r="AD50"/>
  <c r="AH55"/>
  <c r="AH40"/>
  <c r="AL68"/>
  <c r="AL53"/>
  <c r="AP58"/>
  <c r="AP50"/>
  <c r="AT55"/>
  <c r="AT16"/>
  <c r="AX67"/>
  <c r="AX52"/>
  <c r="BB58"/>
  <c r="BB50"/>
  <c r="BF55"/>
  <c r="BF16"/>
  <c r="BJ67"/>
  <c r="BJ52"/>
  <c r="BN57"/>
  <c r="BN49"/>
  <c r="BR56"/>
  <c r="BR43"/>
  <c r="BV53"/>
  <c r="CU69"/>
  <c r="CU54"/>
  <c r="CU40"/>
  <c r="CF58"/>
  <c r="CV58" s="1"/>
  <c r="CF50"/>
  <c r="CJ55"/>
  <c r="CJ16"/>
  <c r="CN67"/>
  <c r="CN52"/>
  <c r="CR57"/>
  <c r="CR49"/>
  <c r="BY59"/>
  <c r="V57"/>
  <c r="BY57"/>
  <c r="BY49"/>
  <c r="N68"/>
  <c r="N53"/>
  <c r="R58"/>
  <c r="R50"/>
  <c r="V55"/>
  <c r="V16"/>
  <c r="Z67"/>
  <c r="Z52"/>
  <c r="AD57"/>
  <c r="AD49"/>
  <c r="AH69"/>
  <c r="AH54"/>
  <c r="AH16"/>
  <c r="AL67"/>
  <c r="AL52"/>
  <c r="AP57"/>
  <c r="AP49"/>
  <c r="AT69"/>
  <c r="AT54"/>
  <c r="AT15"/>
  <c r="AX59"/>
  <c r="AX51"/>
  <c r="BB57"/>
  <c r="BB49"/>
  <c r="BF69"/>
  <c r="BF54"/>
  <c r="BF15"/>
  <c r="BJ59"/>
  <c r="BJ51"/>
  <c r="BN56"/>
  <c r="BN45"/>
  <c r="BR55"/>
  <c r="BR16"/>
  <c r="BV67"/>
  <c r="BV52"/>
  <c r="CU68"/>
  <c r="CU53"/>
  <c r="CU35"/>
  <c r="CF57"/>
  <c r="CV57" s="1"/>
  <c r="CF49"/>
  <c r="CV49" s="1"/>
  <c r="CJ69"/>
  <c r="CJ54"/>
  <c r="CV54" s="1"/>
  <c r="CJ15"/>
  <c r="CV15" s="1"/>
  <c r="CN59"/>
  <c r="CN51"/>
  <c r="CR56"/>
  <c r="CR43"/>
  <c r="BY56"/>
  <c r="BY45"/>
  <c r="V69"/>
  <c r="V54"/>
  <c r="V15"/>
  <c r="Z59"/>
  <c r="Z51"/>
  <c r="AD56"/>
  <c r="AD43"/>
  <c r="AH68"/>
  <c r="AH53"/>
  <c r="AH15"/>
  <c r="AL59"/>
  <c r="AL51"/>
  <c r="AP56"/>
  <c r="AP43"/>
  <c r="AT68"/>
  <c r="AT53"/>
  <c r="AX58"/>
  <c r="AX50"/>
  <c r="BB56"/>
  <c r="BB43"/>
  <c r="BF68"/>
  <c r="BF53"/>
  <c r="BJ58"/>
  <c r="BJ50"/>
  <c r="BN55"/>
  <c r="BN43"/>
  <c r="CU67"/>
  <c r="CU52"/>
  <c r="CU16"/>
  <c r="N45"/>
  <c r="AD45"/>
  <c r="CJ45"/>
  <c r="AT45"/>
  <c r="BJ45"/>
  <c r="Z45"/>
  <c r="CF45"/>
  <c r="AP45"/>
  <c r="V45"/>
  <c r="AL45"/>
  <c r="BB45"/>
  <c r="BF45"/>
  <c r="BV45"/>
  <c r="CR45"/>
  <c r="R45"/>
  <c r="AH45"/>
  <c r="BR45"/>
  <c r="AL40"/>
  <c r="BR40"/>
  <c r="AD40"/>
  <c r="BJ40"/>
  <c r="Z40"/>
  <c r="BF40"/>
  <c r="CR40"/>
  <c r="BB40"/>
  <c r="CN40"/>
  <c r="V40"/>
  <c r="R40"/>
  <c r="AX40"/>
  <c r="CJ40"/>
  <c r="AT40"/>
  <c r="CF40"/>
  <c r="CV40" s="1"/>
  <c r="N40"/>
  <c r="AP40"/>
  <c r="Z35"/>
  <c r="BN35"/>
  <c r="N35"/>
  <c r="AD35"/>
  <c r="AL35"/>
  <c r="AT35"/>
  <c r="AX35"/>
  <c r="BB35"/>
  <c r="BF35"/>
  <c r="BJ35"/>
  <c r="BR35"/>
  <c r="BV35"/>
  <c r="CF35"/>
  <c r="CJ35"/>
  <c r="CN35"/>
  <c r="CR35"/>
  <c r="AP35"/>
  <c r="R35"/>
  <c r="V35"/>
  <c r="X34" i="4"/>
  <c r="BZ67" i="11" l="1"/>
  <c r="CV69"/>
  <c r="BZ52"/>
  <c r="CV56"/>
  <c r="CV51"/>
  <c r="CV52"/>
  <c r="CV43"/>
  <c r="BZ16"/>
  <c r="BZ53"/>
  <c r="CV59"/>
  <c r="CV67"/>
  <c r="BZ57"/>
  <c r="BZ68"/>
  <c r="BZ15"/>
  <c r="BZ43"/>
  <c r="BZ40"/>
  <c r="BZ54"/>
  <c r="BZ56"/>
  <c r="BZ50"/>
  <c r="BZ69"/>
  <c r="BZ55"/>
  <c r="BZ49"/>
  <c r="BZ58"/>
  <c r="CV16"/>
  <c r="CV53"/>
  <c r="CV55"/>
  <c r="BZ51"/>
  <c r="CV50"/>
  <c r="CV68"/>
  <c r="BZ59"/>
  <c r="BZ45"/>
  <c r="CV45"/>
  <c r="BZ35"/>
  <c r="CV35"/>
  <c r="H43"/>
  <c r="H49"/>
  <c r="H50"/>
  <c r="H51"/>
  <c r="H52"/>
  <c r="H53"/>
  <c r="H54"/>
  <c r="H55"/>
  <c r="H56"/>
  <c r="H57"/>
  <c r="H58"/>
  <c r="H59"/>
  <c r="H69"/>
  <c r="Z37" i="1"/>
  <c r="Z35"/>
  <c r="K7" i="12" l="1"/>
  <c r="AA5"/>
  <c r="Z56" i="10"/>
  <c r="F70" i="11" s="1"/>
  <c r="X56" i="10"/>
  <c r="Z54"/>
  <c r="X54"/>
  <c r="Z53"/>
  <c r="X53"/>
  <c r="Z55" i="9"/>
  <c r="X55"/>
  <c r="Z54"/>
  <c r="X54"/>
  <c r="Z53"/>
  <c r="X53"/>
  <c r="K70" i="11" l="1"/>
  <c r="H70"/>
  <c r="Y56" i="10"/>
  <c r="Y55" i="9"/>
  <c r="Y54" i="10"/>
  <c r="Y53"/>
  <c r="Y54" i="9"/>
  <c r="Y53"/>
  <c r="Z56" i="8"/>
  <c r="X56"/>
  <c r="Z55"/>
  <c r="X55"/>
  <c r="Z57"/>
  <c r="X57"/>
  <c r="Z53" i="7"/>
  <c r="F68" i="11" s="1"/>
  <c r="Z57" i="6"/>
  <c r="X57"/>
  <c r="Z55"/>
  <c r="X55"/>
  <c r="Z54"/>
  <c r="X54"/>
  <c r="Z56" i="5"/>
  <c r="Z55"/>
  <c r="F66" i="11" s="1"/>
  <c r="X55" i="5"/>
  <c r="Z54"/>
  <c r="X54"/>
  <c r="Z56" i="4"/>
  <c r="F61" i="11" s="1"/>
  <c r="X56" i="4"/>
  <c r="Z55"/>
  <c r="X55"/>
  <c r="Z54"/>
  <c r="Z40"/>
  <c r="X40"/>
  <c r="Z54" i="3"/>
  <c r="X54"/>
  <c r="Z48"/>
  <c r="X48"/>
  <c r="Z57" i="2"/>
  <c r="X57"/>
  <c r="Z58"/>
  <c r="X58"/>
  <c r="Z56"/>
  <c r="X56"/>
  <c r="Z56" i="1"/>
  <c r="X56"/>
  <c r="Z55"/>
  <c r="X55"/>
  <c r="Z54"/>
  <c r="F46" i="11"/>
  <c r="X54" i="1"/>
  <c r="Z57"/>
  <c r="X57"/>
  <c r="Y54" i="6" l="1"/>
  <c r="Y56" i="1"/>
  <c r="K46" i="11"/>
  <c r="H46"/>
  <c r="K61"/>
  <c r="H61"/>
  <c r="CI70"/>
  <c r="CM70"/>
  <c r="BQ70"/>
  <c r="CQ70"/>
  <c r="BU70"/>
  <c r="BM70"/>
  <c r="BE70"/>
  <c r="BI70"/>
  <c r="CE70"/>
  <c r="AK70"/>
  <c r="AO70"/>
  <c r="AS70"/>
  <c r="AW70"/>
  <c r="AG70"/>
  <c r="Q70"/>
  <c r="L70"/>
  <c r="BA70"/>
  <c r="U70"/>
  <c r="M70"/>
  <c r="Y70"/>
  <c r="AC70"/>
  <c r="F16"/>
  <c r="H16" s="1"/>
  <c r="Y57" i="6"/>
  <c r="F60" i="11"/>
  <c r="Y55" i="5"/>
  <c r="Y55" i="1"/>
  <c r="Y56" i="8"/>
  <c r="Y57" i="2"/>
  <c r="Y48" i="3"/>
  <c r="Y54" i="4"/>
  <c r="Y53" i="7"/>
  <c r="Y54" i="3"/>
  <c r="Y56" i="4"/>
  <c r="Y56" i="5"/>
  <c r="Y55" i="8"/>
  <c r="Y57"/>
  <c r="Y55" i="6"/>
  <c r="Y54" i="5"/>
  <c r="Y40" i="4"/>
  <c r="Y55"/>
  <c r="F64" i="11"/>
  <c r="F63"/>
  <c r="Y56" i="2"/>
  <c r="Y58"/>
  <c r="Y54" i="1"/>
  <c r="Y57"/>
  <c r="CU70" i="11" l="1"/>
  <c r="BY70"/>
  <c r="K66"/>
  <c r="H66"/>
  <c r="CN70"/>
  <c r="BR70"/>
  <c r="BN70"/>
  <c r="BB70"/>
  <c r="BV70"/>
  <c r="BF70"/>
  <c r="CJ70"/>
  <c r="CF70"/>
  <c r="BJ70"/>
  <c r="CR70"/>
  <c r="AX70"/>
  <c r="AP70"/>
  <c r="AT70"/>
  <c r="AD70"/>
  <c r="AH70"/>
  <c r="V70"/>
  <c r="Z70"/>
  <c r="N70"/>
  <c r="R70"/>
  <c r="AL70"/>
  <c r="CI61"/>
  <c r="BM61"/>
  <c r="CQ61"/>
  <c r="CE61"/>
  <c r="BA61"/>
  <c r="BQ61"/>
  <c r="BU61"/>
  <c r="BE61"/>
  <c r="BI61"/>
  <c r="CM61"/>
  <c r="AK61"/>
  <c r="AO61"/>
  <c r="AS61"/>
  <c r="U61"/>
  <c r="AC61"/>
  <c r="M61"/>
  <c r="Y61"/>
  <c r="AG61"/>
  <c r="Q61"/>
  <c r="L61"/>
  <c r="AW61"/>
  <c r="K63"/>
  <c r="H63"/>
  <c r="K64"/>
  <c r="H64"/>
  <c r="K60"/>
  <c r="H60"/>
  <c r="CI46"/>
  <c r="BM46"/>
  <c r="CM46"/>
  <c r="BQ46"/>
  <c r="CQ46"/>
  <c r="BU46"/>
  <c r="CE46"/>
  <c r="BE46"/>
  <c r="BI46"/>
  <c r="AK46"/>
  <c r="AO46"/>
  <c r="BA46"/>
  <c r="AS46"/>
  <c r="AW46"/>
  <c r="AG46"/>
  <c r="Q46"/>
  <c r="L46"/>
  <c r="U46"/>
  <c r="M46"/>
  <c r="Y46"/>
  <c r="AC46"/>
  <c r="BG4" i="12"/>
  <c r="BG5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3"/>
  <c r="BZ70" i="11" l="1"/>
  <c r="CU61"/>
  <c r="BY46"/>
  <c r="BY61"/>
  <c r="CU46"/>
  <c r="CV70"/>
  <c r="CE64"/>
  <c r="CI64"/>
  <c r="BM64"/>
  <c r="CM64"/>
  <c r="BQ64"/>
  <c r="BI64"/>
  <c r="CQ64"/>
  <c r="BA64"/>
  <c r="BU64"/>
  <c r="AW64"/>
  <c r="AG64"/>
  <c r="BE64"/>
  <c r="AK64"/>
  <c r="AO64"/>
  <c r="AS64"/>
  <c r="AC64"/>
  <c r="Q64"/>
  <c r="L64"/>
  <c r="U64"/>
  <c r="Y64"/>
  <c r="M64"/>
  <c r="CR61"/>
  <c r="BV61"/>
  <c r="CF61"/>
  <c r="CJ61"/>
  <c r="BN61"/>
  <c r="BR61"/>
  <c r="BJ61"/>
  <c r="CN61"/>
  <c r="AX61"/>
  <c r="BB61"/>
  <c r="AT61"/>
  <c r="AD61"/>
  <c r="AH61"/>
  <c r="BF61"/>
  <c r="AL61"/>
  <c r="AP61"/>
  <c r="Z61"/>
  <c r="N61"/>
  <c r="R61"/>
  <c r="V61"/>
  <c r="CE63"/>
  <c r="CM63"/>
  <c r="BI63"/>
  <c r="CQ63"/>
  <c r="CI63"/>
  <c r="BQ63"/>
  <c r="BA63"/>
  <c r="BU63"/>
  <c r="BM63"/>
  <c r="BE63"/>
  <c r="AW63"/>
  <c r="AG63"/>
  <c r="AK63"/>
  <c r="AO63"/>
  <c r="AC63"/>
  <c r="Q63"/>
  <c r="L63"/>
  <c r="AS63"/>
  <c r="Y63"/>
  <c r="U63"/>
  <c r="M63"/>
  <c r="CN46"/>
  <c r="BR46"/>
  <c r="CJ46"/>
  <c r="CF46"/>
  <c r="BB46"/>
  <c r="CR46"/>
  <c r="BF46"/>
  <c r="BN46"/>
  <c r="BJ46"/>
  <c r="BV46"/>
  <c r="AX46"/>
  <c r="AP46"/>
  <c r="AT46"/>
  <c r="AD46"/>
  <c r="AH46"/>
  <c r="V46"/>
  <c r="Z46"/>
  <c r="N46"/>
  <c r="AL46"/>
  <c r="R46"/>
  <c r="CM60"/>
  <c r="BQ60"/>
  <c r="CQ60"/>
  <c r="BU60"/>
  <c r="CE60"/>
  <c r="CI60"/>
  <c r="BM60"/>
  <c r="BI60"/>
  <c r="BA60"/>
  <c r="AO60"/>
  <c r="BE60"/>
  <c r="AS60"/>
  <c r="AW60"/>
  <c r="AG60"/>
  <c r="AK60"/>
  <c r="U60"/>
  <c r="Q60"/>
  <c r="M60"/>
  <c r="Y60"/>
  <c r="AC60"/>
  <c r="L60"/>
  <c r="CQ66"/>
  <c r="BU66"/>
  <c r="CE66"/>
  <c r="CI66"/>
  <c r="BM66"/>
  <c r="CM66"/>
  <c r="BI66"/>
  <c r="BQ66"/>
  <c r="AS66"/>
  <c r="BA66"/>
  <c r="AW66"/>
  <c r="AG66"/>
  <c r="BE66"/>
  <c r="AK66"/>
  <c r="AO66"/>
  <c r="M66"/>
  <c r="Y66"/>
  <c r="AC66"/>
  <c r="Q66"/>
  <c r="L66"/>
  <c r="U66"/>
  <c r="BG55" i="12"/>
  <c r="BF4"/>
  <c r="BF5"/>
  <c r="BF6"/>
  <c r="BF7"/>
  <c r="BF8"/>
  <c r="BF9"/>
  <c r="BF10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BF36"/>
  <c r="BF37"/>
  <c r="BF38"/>
  <c r="BF39"/>
  <c r="BF40"/>
  <c r="BF41"/>
  <c r="BF42"/>
  <c r="BF43"/>
  <c r="BF44"/>
  <c r="BF45"/>
  <c r="BF46"/>
  <c r="BF47"/>
  <c r="BF48"/>
  <c r="BF49"/>
  <c r="BF50"/>
  <c r="BF51"/>
  <c r="BF52"/>
  <c r="BF53"/>
  <c r="BF54"/>
  <c r="BF3"/>
  <c r="BY60" i="11" l="1"/>
  <c r="BY66"/>
  <c r="CV46"/>
  <c r="CU63"/>
  <c r="BZ46"/>
  <c r="CV61"/>
  <c r="BY64"/>
  <c r="CU60"/>
  <c r="BZ61"/>
  <c r="CU66"/>
  <c r="BY63"/>
  <c r="CU64"/>
  <c r="CN63"/>
  <c r="BR63"/>
  <c r="CR63"/>
  <c r="BV63"/>
  <c r="CF63"/>
  <c r="BN63"/>
  <c r="BJ63"/>
  <c r="BB63"/>
  <c r="AP63"/>
  <c r="AT63"/>
  <c r="AD63"/>
  <c r="AX63"/>
  <c r="AH63"/>
  <c r="CJ63"/>
  <c r="AL63"/>
  <c r="R63"/>
  <c r="V63"/>
  <c r="BF63"/>
  <c r="Z63"/>
  <c r="N63"/>
  <c r="CF66"/>
  <c r="CJ66"/>
  <c r="BJ66"/>
  <c r="CR66"/>
  <c r="BR66"/>
  <c r="AX66"/>
  <c r="BN66"/>
  <c r="BB66"/>
  <c r="BV66"/>
  <c r="CN66"/>
  <c r="BF66"/>
  <c r="AH66"/>
  <c r="AL66"/>
  <c r="AP66"/>
  <c r="AT66"/>
  <c r="Z66"/>
  <c r="R66"/>
  <c r="V66"/>
  <c r="AD66"/>
  <c r="N66"/>
  <c r="CR60"/>
  <c r="BV60"/>
  <c r="BF60"/>
  <c r="BN60"/>
  <c r="BJ60"/>
  <c r="CN60"/>
  <c r="AX60"/>
  <c r="CJ60"/>
  <c r="CF60"/>
  <c r="BB60"/>
  <c r="AT60"/>
  <c r="AD60"/>
  <c r="AH60"/>
  <c r="BR60"/>
  <c r="AL60"/>
  <c r="Z60"/>
  <c r="V60"/>
  <c r="N60"/>
  <c r="AP60"/>
  <c r="R60"/>
  <c r="CJ64"/>
  <c r="BN64"/>
  <c r="CR64"/>
  <c r="AX64"/>
  <c r="BR64"/>
  <c r="BB64"/>
  <c r="BV64"/>
  <c r="BF64"/>
  <c r="CN64"/>
  <c r="BJ64"/>
  <c r="AL64"/>
  <c r="AP64"/>
  <c r="AT64"/>
  <c r="AD64"/>
  <c r="R64"/>
  <c r="V64"/>
  <c r="AH64"/>
  <c r="Z64"/>
  <c r="CF64"/>
  <c r="N64"/>
  <c r="BF55" i="12"/>
  <c r="BE4"/>
  <c r="BE5"/>
  <c r="BE6"/>
  <c r="BE7"/>
  <c r="BE8"/>
  <c r="BE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38"/>
  <c r="BE39"/>
  <c r="BE40"/>
  <c r="BE41"/>
  <c r="BE42"/>
  <c r="BE43"/>
  <c r="BE44"/>
  <c r="BE45"/>
  <c r="BE46"/>
  <c r="BE47"/>
  <c r="BE48"/>
  <c r="BE49"/>
  <c r="BE50"/>
  <c r="BE51"/>
  <c r="BE52"/>
  <c r="BE53"/>
  <c r="BE54"/>
  <c r="BE3"/>
  <c r="CV64" i="11" l="1"/>
  <c r="BZ64"/>
  <c r="BZ66"/>
  <c r="CV66"/>
  <c r="CV63"/>
  <c r="CV60"/>
  <c r="BZ63"/>
  <c r="BZ60"/>
  <c r="BE55" i="12"/>
  <c r="BE58" s="1"/>
  <c r="BB13"/>
  <c r="BB34"/>
  <c r="BA4"/>
  <c r="BA5"/>
  <c r="BA6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BA42"/>
  <c r="BA43"/>
  <c r="BA44"/>
  <c r="BA45"/>
  <c r="BA46"/>
  <c r="BA47"/>
  <c r="BA48"/>
  <c r="BA49"/>
  <c r="BA50"/>
  <c r="BA51"/>
  <c r="BA52"/>
  <c r="BA53"/>
  <c r="BA54"/>
  <c r="BA3"/>
  <c r="AZ4"/>
  <c r="AZ5"/>
  <c r="AZ6"/>
  <c r="AZ7"/>
  <c r="AZ8"/>
  <c r="AZ9"/>
  <c r="AZ10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3"/>
  <c r="AY4"/>
  <c r="AY5"/>
  <c r="AY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  <c r="AY39"/>
  <c r="AY40"/>
  <c r="AY41"/>
  <c r="AY42"/>
  <c r="AY43"/>
  <c r="AY44"/>
  <c r="AY45"/>
  <c r="AY46"/>
  <c r="AY47"/>
  <c r="AY48"/>
  <c r="AY49"/>
  <c r="AY50"/>
  <c r="AY51"/>
  <c r="AY52"/>
  <c r="AY53"/>
  <c r="AY54"/>
  <c r="AY3"/>
  <c r="AX4"/>
  <c r="AX5"/>
  <c r="AX6"/>
  <c r="AX7"/>
  <c r="AX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38"/>
  <c r="AX39"/>
  <c r="AX40"/>
  <c r="AX41"/>
  <c r="AX42"/>
  <c r="AX43"/>
  <c r="AX44"/>
  <c r="AX45"/>
  <c r="AX46"/>
  <c r="AX47"/>
  <c r="AX48"/>
  <c r="AX49"/>
  <c r="AX50"/>
  <c r="AX51"/>
  <c r="AX52"/>
  <c r="AX53"/>
  <c r="AX54"/>
  <c r="AX3"/>
  <c r="AW4"/>
  <c r="AW5"/>
  <c r="AW6"/>
  <c r="AW7"/>
  <c r="AW8"/>
  <c r="AW9"/>
  <c r="AW10"/>
  <c r="AW11"/>
  <c r="AW12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3"/>
  <c r="AV4"/>
  <c r="AV5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3"/>
  <c r="AU4"/>
  <c r="AU5"/>
  <c r="AU6"/>
  <c r="AU7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3"/>
  <c r="AT4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3"/>
  <c r="AS4"/>
  <c r="AS5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3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38"/>
  <c r="AR39"/>
  <c r="AR40"/>
  <c r="AR41"/>
  <c r="AR42"/>
  <c r="AR43"/>
  <c r="AR44"/>
  <c r="AR45"/>
  <c r="AR46"/>
  <c r="AR47"/>
  <c r="AR48"/>
  <c r="AR49"/>
  <c r="AR50"/>
  <c r="AR51"/>
  <c r="AR52"/>
  <c r="AR53"/>
  <c r="AR54"/>
  <c r="AR3"/>
  <c r="BA55" l="1"/>
  <c r="AV55"/>
  <c r="AU55"/>
  <c r="AS55"/>
  <c r="AY55"/>
  <c r="AT55"/>
  <c r="AX55"/>
  <c r="AZ55"/>
  <c r="AR55"/>
  <c r="AW55"/>
  <c r="AQ4"/>
  <c r="AQ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3"/>
  <c r="AN61" l="1"/>
  <c r="AN60"/>
  <c r="AQ55"/>
  <c r="AN62" s="1"/>
  <c r="AP4"/>
  <c r="AP5"/>
  <c r="AP6"/>
  <c r="AP7"/>
  <c r="AP8"/>
  <c r="AP9"/>
  <c r="AP10"/>
  <c r="AP11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3"/>
  <c r="AP55" l="1"/>
  <c r="AO4"/>
  <c r="AO5"/>
  <c r="AO6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3"/>
  <c r="AN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3"/>
  <c r="AM4"/>
  <c r="AM5"/>
  <c r="AM6"/>
  <c r="AM7"/>
  <c r="BB7" s="1"/>
  <c r="AM8"/>
  <c r="AM9"/>
  <c r="AM10"/>
  <c r="BB10" s="1"/>
  <c r="AM11"/>
  <c r="AM12"/>
  <c r="BB12" s="1"/>
  <c r="AM13"/>
  <c r="AM14"/>
  <c r="BB14" s="1"/>
  <c r="AM15"/>
  <c r="BB15" s="1"/>
  <c r="AM16"/>
  <c r="BB16" s="1"/>
  <c r="AM17"/>
  <c r="BB17" s="1"/>
  <c r="AM18"/>
  <c r="AM19"/>
  <c r="BB19" s="1"/>
  <c r="AM20"/>
  <c r="AM21"/>
  <c r="AM22"/>
  <c r="AM23"/>
  <c r="BB23" s="1"/>
  <c r="AM24"/>
  <c r="BB24" s="1"/>
  <c r="AM25"/>
  <c r="AM26"/>
  <c r="AM27"/>
  <c r="AM28"/>
  <c r="AM29"/>
  <c r="AM30"/>
  <c r="AM31"/>
  <c r="BB31" s="1"/>
  <c r="AM32"/>
  <c r="BB32" s="1"/>
  <c r="AM33"/>
  <c r="AM34"/>
  <c r="AM35"/>
  <c r="BB35" s="1"/>
  <c r="AM36"/>
  <c r="BB36" s="1"/>
  <c r="AM37"/>
  <c r="BB37" s="1"/>
  <c r="AM38"/>
  <c r="BB38" s="1"/>
  <c r="AM39"/>
  <c r="BB39" s="1"/>
  <c r="AM40"/>
  <c r="BB40" s="1"/>
  <c r="AM41"/>
  <c r="AM42"/>
  <c r="BB42" s="1"/>
  <c r="AM43"/>
  <c r="AM44"/>
  <c r="BB44" s="1"/>
  <c r="AM45"/>
  <c r="AM46"/>
  <c r="BB46" s="1"/>
  <c r="AM47"/>
  <c r="AM48"/>
  <c r="BB48" s="1"/>
  <c r="AM49"/>
  <c r="AM50"/>
  <c r="BB50" s="1"/>
  <c r="AM51"/>
  <c r="AM52"/>
  <c r="AM53"/>
  <c r="BB53" s="1"/>
  <c r="AM54"/>
  <c r="BB54" s="1"/>
  <c r="AM3"/>
  <c r="BB3" s="1"/>
  <c r="BB52" l="1"/>
  <c r="BB51"/>
  <c r="BB49"/>
  <c r="BB47"/>
  <c r="BB45"/>
  <c r="BB43"/>
  <c r="BB41"/>
  <c r="BB33"/>
  <c r="BB30"/>
  <c r="BB29"/>
  <c r="BB28"/>
  <c r="BB27"/>
  <c r="BB26"/>
  <c r="BB25"/>
  <c r="BB22"/>
  <c r="BB21"/>
  <c r="BB20"/>
  <c r="BB18"/>
  <c r="BB11"/>
  <c r="BB9"/>
  <c r="BB8"/>
  <c r="BB6"/>
  <c r="AN55"/>
  <c r="BB5"/>
  <c r="AM55"/>
  <c r="BB4"/>
  <c r="AO55"/>
  <c r="AN59" l="1"/>
  <c r="AN65" s="1"/>
  <c r="BB55"/>
  <c r="AH54"/>
  <c r="AG53"/>
  <c r="Z57" i="5"/>
  <c r="AD11" i="12" l="1"/>
  <c r="X11"/>
  <c r="X54" l="1"/>
  <c r="Y54" s="1"/>
  <c r="L62" s="1"/>
  <c r="X53"/>
  <c r="AB53"/>
  <c r="AF53" s="1"/>
  <c r="AA53"/>
  <c r="AC53" s="1"/>
  <c r="AD53" s="1"/>
  <c r="Z56" i="6"/>
  <c r="F67" i="11" s="1"/>
  <c r="Z57" i="4"/>
  <c r="X57"/>
  <c r="Y53" i="12" l="1"/>
  <c r="L63" s="1"/>
  <c r="Y57" i="4"/>
  <c r="AH53" i="12"/>
  <c r="AG54"/>
  <c r="AJ54" s="1"/>
  <c r="Y56" i="6"/>
  <c r="H68" i="11"/>
  <c r="Z59" i="2"/>
  <c r="W52" i="12"/>
  <c r="AB52"/>
  <c r="AF52" s="1"/>
  <c r="AA52"/>
  <c r="AC52" s="1"/>
  <c r="AD52" s="1"/>
  <c r="T52"/>
  <c r="K52"/>
  <c r="L52" s="1"/>
  <c r="Z55" i="3"/>
  <c r="Z54" i="8"/>
  <c r="X56" i="9"/>
  <c r="X57" i="5"/>
  <c r="Y57" s="1"/>
  <c r="F65" i="11" l="1"/>
  <c r="AJ53" i="12"/>
  <c r="AI54"/>
  <c r="Y59" i="2"/>
  <c r="H67" i="11"/>
  <c r="Y54" i="8"/>
  <c r="AG52" i="12"/>
  <c r="AH52" s="1"/>
  <c r="AI53"/>
  <c r="M52"/>
  <c r="Y55" i="3"/>
  <c r="V13" i="12"/>
  <c r="V26"/>
  <c r="O52" l="1"/>
  <c r="P52" l="1"/>
  <c r="Q52" s="1"/>
  <c r="N4"/>
  <c r="N5"/>
  <c r="N6"/>
  <c r="N7"/>
  <c r="N8"/>
  <c r="N9"/>
  <c r="N10"/>
  <c r="N11"/>
  <c r="N12"/>
  <c r="N14"/>
  <c r="N15"/>
  <c r="N16"/>
  <c r="N17"/>
  <c r="N18"/>
  <c r="N19"/>
  <c r="N20"/>
  <c r="N21"/>
  <c r="N22"/>
  <c r="N23"/>
  <c r="N24"/>
  <c r="N25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3"/>
  <c r="X52" l="1"/>
  <c r="AI52" s="1"/>
  <c r="AB4"/>
  <c r="AF4" s="1"/>
  <c r="AB5"/>
  <c r="AF5" s="1"/>
  <c r="AB6"/>
  <c r="AF6" s="1"/>
  <c r="AB7"/>
  <c r="AF7" s="1"/>
  <c r="AB8"/>
  <c r="AF8" s="1"/>
  <c r="AB9"/>
  <c r="AB10"/>
  <c r="AF10" s="1"/>
  <c r="AB11"/>
  <c r="AF11" s="1"/>
  <c r="AB12"/>
  <c r="AF12" s="1"/>
  <c r="AB14"/>
  <c r="AB15"/>
  <c r="AF15" s="1"/>
  <c r="AB16"/>
  <c r="AF16" s="1"/>
  <c r="AB17"/>
  <c r="AF17" s="1"/>
  <c r="AB18"/>
  <c r="AF18" s="1"/>
  <c r="AB19"/>
  <c r="AF19" s="1"/>
  <c r="AB20"/>
  <c r="AF20" s="1"/>
  <c r="AB21"/>
  <c r="AF21" s="1"/>
  <c r="AB22"/>
  <c r="AB23"/>
  <c r="AF23" s="1"/>
  <c r="AB24"/>
  <c r="AB25"/>
  <c r="AB26"/>
  <c r="AF26" s="1"/>
  <c r="AB27"/>
  <c r="AF27" s="1"/>
  <c r="AB29"/>
  <c r="AF29" s="1"/>
  <c r="AB30"/>
  <c r="AB31"/>
  <c r="AF31" s="1"/>
  <c r="AB32"/>
  <c r="AF32" s="1"/>
  <c r="AB33"/>
  <c r="AB34"/>
  <c r="AF34" s="1"/>
  <c r="AB35"/>
  <c r="AF35" s="1"/>
  <c r="AB36"/>
  <c r="AF36" s="1"/>
  <c r="AB37"/>
  <c r="AF37" s="1"/>
  <c r="AB38"/>
  <c r="AF38" s="1"/>
  <c r="AB39"/>
  <c r="AF39" s="1"/>
  <c r="AB40"/>
  <c r="AF40" s="1"/>
  <c r="AB41"/>
  <c r="AF41" s="1"/>
  <c r="AB42"/>
  <c r="AF42" s="1"/>
  <c r="AB43"/>
  <c r="AF43" s="1"/>
  <c r="AB44"/>
  <c r="AB45"/>
  <c r="AF45" s="1"/>
  <c r="AB46"/>
  <c r="AB47"/>
  <c r="AF47" s="1"/>
  <c r="AB48"/>
  <c r="AF48" s="1"/>
  <c r="AB49"/>
  <c r="AF49" s="1"/>
  <c r="AB50"/>
  <c r="AF50" s="1"/>
  <c r="AB51"/>
  <c r="AF51" s="1"/>
  <c r="AB3"/>
  <c r="AF3" s="1"/>
  <c r="W18"/>
  <c r="W26"/>
  <c r="S4"/>
  <c r="V4" s="1"/>
  <c r="AE4" s="1"/>
  <c r="S5"/>
  <c r="V5" s="1"/>
  <c r="AE5" s="1"/>
  <c r="S6"/>
  <c r="V6" s="1"/>
  <c r="AE6" s="1"/>
  <c r="S7"/>
  <c r="V7" s="1"/>
  <c r="AE7" s="1"/>
  <c r="S8"/>
  <c r="V8" s="1"/>
  <c r="AE8" s="1"/>
  <c r="S9"/>
  <c r="V9" s="1"/>
  <c r="AE9" s="1"/>
  <c r="S10"/>
  <c r="V10" s="1"/>
  <c r="AE10" s="1"/>
  <c r="S11"/>
  <c r="V11" s="1"/>
  <c r="W11" s="1"/>
  <c r="S12"/>
  <c r="V12" s="1"/>
  <c r="AE12" s="1"/>
  <c r="S14"/>
  <c r="V14" s="1"/>
  <c r="AE14" s="1"/>
  <c r="S15"/>
  <c r="V15" s="1"/>
  <c r="AE15" s="1"/>
  <c r="S16"/>
  <c r="V16" s="1"/>
  <c r="AE16" s="1"/>
  <c r="S17"/>
  <c r="V17" s="1"/>
  <c r="AE17" s="1"/>
  <c r="S18"/>
  <c r="V18" s="1"/>
  <c r="AE18" s="1"/>
  <c r="S19"/>
  <c r="V19" s="1"/>
  <c r="AE19" s="1"/>
  <c r="S20"/>
  <c r="V20" s="1"/>
  <c r="AE20" s="1"/>
  <c r="S21"/>
  <c r="V21" s="1"/>
  <c r="S22"/>
  <c r="V22" s="1"/>
  <c r="AE22" s="1"/>
  <c r="S23"/>
  <c r="V23" s="1"/>
  <c r="AE23" s="1"/>
  <c r="S24"/>
  <c r="V24" s="1"/>
  <c r="AE24" s="1"/>
  <c r="S25"/>
  <c r="V25" s="1"/>
  <c r="AE25" s="1"/>
  <c r="S27"/>
  <c r="V27" s="1"/>
  <c r="AE27" s="1"/>
  <c r="S28"/>
  <c r="V28" s="1"/>
  <c r="S29"/>
  <c r="V29" s="1"/>
  <c r="AE29" s="1"/>
  <c r="S30"/>
  <c r="V30" s="1"/>
  <c r="AE30" s="1"/>
  <c r="S31"/>
  <c r="V31" s="1"/>
  <c r="AE31" s="1"/>
  <c r="S32"/>
  <c r="V32" s="1"/>
  <c r="AE32" s="1"/>
  <c r="S33"/>
  <c r="V33" s="1"/>
  <c r="W33" s="1"/>
  <c r="S34"/>
  <c r="V34" s="1"/>
  <c r="AE34" s="1"/>
  <c r="S35"/>
  <c r="V35" s="1"/>
  <c r="AE35" s="1"/>
  <c r="S36"/>
  <c r="V36" s="1"/>
  <c r="AE36" s="1"/>
  <c r="S37"/>
  <c r="V37" s="1"/>
  <c r="AE37" s="1"/>
  <c r="S38"/>
  <c r="V38" s="1"/>
  <c r="AE38" s="1"/>
  <c r="S39"/>
  <c r="V39" s="1"/>
  <c r="AE39" s="1"/>
  <c r="S40"/>
  <c r="V40" s="1"/>
  <c r="AE40" s="1"/>
  <c r="S41"/>
  <c r="V41" s="1"/>
  <c r="AE41" s="1"/>
  <c r="S42"/>
  <c r="V42" s="1"/>
  <c r="AE42" s="1"/>
  <c r="S43"/>
  <c r="V43" s="1"/>
  <c r="AE43" s="1"/>
  <c r="S44"/>
  <c r="V44" s="1"/>
  <c r="AE44" s="1"/>
  <c r="S45"/>
  <c r="V45" s="1"/>
  <c r="AE45" s="1"/>
  <c r="S46"/>
  <c r="V46" s="1"/>
  <c r="AE46" s="1"/>
  <c r="S47"/>
  <c r="V47" s="1"/>
  <c r="AE47" s="1"/>
  <c r="S48"/>
  <c r="V48" s="1"/>
  <c r="AE48" s="1"/>
  <c r="S49"/>
  <c r="V49" s="1"/>
  <c r="AE49" s="1"/>
  <c r="S50"/>
  <c r="V50" s="1"/>
  <c r="AE50" s="1"/>
  <c r="S51"/>
  <c r="V51" s="1"/>
  <c r="AE51" s="1"/>
  <c r="S3"/>
  <c r="V3" s="1"/>
  <c r="AE3" s="1"/>
  <c r="AF14"/>
  <c r="AF22"/>
  <c r="AF24"/>
  <c r="AF30"/>
  <c r="AF44"/>
  <c r="AF46"/>
  <c r="T4"/>
  <c r="T5"/>
  <c r="T6"/>
  <c r="T7"/>
  <c r="T8"/>
  <c r="T9"/>
  <c r="T10"/>
  <c r="T11"/>
  <c r="T12"/>
  <c r="T14"/>
  <c r="T15"/>
  <c r="T16"/>
  <c r="T17"/>
  <c r="T18"/>
  <c r="T19"/>
  <c r="T20"/>
  <c r="T21"/>
  <c r="T22"/>
  <c r="T23"/>
  <c r="T24"/>
  <c r="T25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3"/>
  <c r="AA4"/>
  <c r="AC4" s="1"/>
  <c r="AD4" s="1"/>
  <c r="AC5"/>
  <c r="AD5" s="1"/>
  <c r="AA6"/>
  <c r="AC6" s="1"/>
  <c r="AD6" s="1"/>
  <c r="AA7"/>
  <c r="AC7" s="1"/>
  <c r="AD7" s="1"/>
  <c r="AA8"/>
  <c r="AC8" s="1"/>
  <c r="AD8" s="1"/>
  <c r="AA9"/>
  <c r="AC9" s="1"/>
  <c r="AD9" s="1"/>
  <c r="AA10"/>
  <c r="AC10" s="1"/>
  <c r="AD10" s="1"/>
  <c r="AA11"/>
  <c r="AC11" s="1"/>
  <c r="AA12"/>
  <c r="AC12" s="1"/>
  <c r="AD12" s="1"/>
  <c r="AA14"/>
  <c r="AC14" s="1"/>
  <c r="AD14" s="1"/>
  <c r="AA15"/>
  <c r="AC15" s="1"/>
  <c r="AA16"/>
  <c r="AC16" s="1"/>
  <c r="AD16" s="1"/>
  <c r="AA17"/>
  <c r="AC17" s="1"/>
  <c r="AD17" s="1"/>
  <c r="AA18"/>
  <c r="AC18" s="1"/>
  <c r="AD18" s="1"/>
  <c r="AA19"/>
  <c r="AC19" s="1"/>
  <c r="AD19" s="1"/>
  <c r="AA20"/>
  <c r="AC20" s="1"/>
  <c r="AD20" s="1"/>
  <c r="AA21"/>
  <c r="AC21" s="1"/>
  <c r="AD21" s="1"/>
  <c r="AA22"/>
  <c r="AC22" s="1"/>
  <c r="AD22" s="1"/>
  <c r="AA23"/>
  <c r="AC23" s="1"/>
  <c r="AD23" s="1"/>
  <c r="AA24"/>
  <c r="AA25"/>
  <c r="AC25" s="1"/>
  <c r="AD25" s="1"/>
  <c r="AA26"/>
  <c r="AC26" s="1"/>
  <c r="AD26" s="1"/>
  <c r="AA27"/>
  <c r="AC27" s="1"/>
  <c r="AD27" s="1"/>
  <c r="AA28"/>
  <c r="AC28" s="1"/>
  <c r="AD28" s="1"/>
  <c r="AA29"/>
  <c r="AC29" s="1"/>
  <c r="AD29" s="1"/>
  <c r="AA30"/>
  <c r="AC30" s="1"/>
  <c r="AD30" s="1"/>
  <c r="AA31"/>
  <c r="AC31" s="1"/>
  <c r="AD31" s="1"/>
  <c r="AA32"/>
  <c r="AC32" s="1"/>
  <c r="AD32" s="1"/>
  <c r="AA33"/>
  <c r="AC33" s="1"/>
  <c r="AD33" s="1"/>
  <c r="AA34"/>
  <c r="AC34" s="1"/>
  <c r="AD34" s="1"/>
  <c r="AA35"/>
  <c r="AC35" s="1"/>
  <c r="AD35" s="1"/>
  <c r="AA36"/>
  <c r="AC36" s="1"/>
  <c r="AD36" s="1"/>
  <c r="AA37"/>
  <c r="AC37" s="1"/>
  <c r="AD37" s="1"/>
  <c r="AA38"/>
  <c r="AC38" s="1"/>
  <c r="AD38" s="1"/>
  <c r="AA39"/>
  <c r="AA40"/>
  <c r="AC40" s="1"/>
  <c r="AD40" s="1"/>
  <c r="AA41"/>
  <c r="AC41" s="1"/>
  <c r="AD41" s="1"/>
  <c r="AA42"/>
  <c r="AC42" s="1"/>
  <c r="AD42" s="1"/>
  <c r="AA43"/>
  <c r="AC43" s="1"/>
  <c r="AD43" s="1"/>
  <c r="AA44"/>
  <c r="AC44" s="1"/>
  <c r="AD44" s="1"/>
  <c r="AA45"/>
  <c r="AC45" s="1"/>
  <c r="AD45" s="1"/>
  <c r="AA46"/>
  <c r="AC46" s="1"/>
  <c r="AD46" s="1"/>
  <c r="AA47"/>
  <c r="AC47" s="1"/>
  <c r="AD47" s="1"/>
  <c r="AA48"/>
  <c r="AC48" s="1"/>
  <c r="AD48" s="1"/>
  <c r="AA49"/>
  <c r="AC49" s="1"/>
  <c r="AD49" s="1"/>
  <c r="AA50"/>
  <c r="AC50" s="1"/>
  <c r="AD50" s="1"/>
  <c r="AA51"/>
  <c r="AC51" s="1"/>
  <c r="AD51" s="1"/>
  <c r="AA3"/>
  <c r="W19" l="1"/>
  <c r="W17"/>
  <c r="W10"/>
  <c r="W9"/>
  <c r="W8"/>
  <c r="W35"/>
  <c r="Y52"/>
  <c r="W31"/>
  <c r="W3"/>
  <c r="W25"/>
  <c r="W16"/>
  <c r="W7"/>
  <c r="W51"/>
  <c r="W24"/>
  <c r="W15"/>
  <c r="W6"/>
  <c r="W49"/>
  <c r="W22"/>
  <c r="W14"/>
  <c r="W5"/>
  <c r="W44"/>
  <c r="W21"/>
  <c r="W12"/>
  <c r="W4"/>
  <c r="W39"/>
  <c r="W20"/>
  <c r="AD15"/>
  <c r="AG15"/>
  <c r="AH15" s="1"/>
  <c r="W45"/>
  <c r="W36"/>
  <c r="W28"/>
  <c r="W43"/>
  <c r="W34"/>
  <c r="W42"/>
  <c r="W50"/>
  <c r="W40"/>
  <c r="W32"/>
  <c r="W47"/>
  <c r="W38"/>
  <c r="W30"/>
  <c r="W46"/>
  <c r="W37"/>
  <c r="W29"/>
  <c r="AG47"/>
  <c r="AH47" s="1"/>
  <c r="AC3"/>
  <c r="AD3" s="1"/>
  <c r="AC39"/>
  <c r="AD39" s="1"/>
  <c r="AC24"/>
  <c r="AD24" s="1"/>
  <c r="AG14"/>
  <c r="AH14" s="1"/>
  <c r="AG40"/>
  <c r="AH40" s="1"/>
  <c r="AG34"/>
  <c r="AH34" s="1"/>
  <c r="AG26"/>
  <c r="AH26" s="1"/>
  <c r="AG18"/>
  <c r="AH18" s="1"/>
  <c r="AG45"/>
  <c r="AH45" s="1"/>
  <c r="AG23"/>
  <c r="AH23" s="1"/>
  <c r="AG7"/>
  <c r="AH7" s="1"/>
  <c r="AG11"/>
  <c r="AH11" s="1"/>
  <c r="AG35"/>
  <c r="AH35" s="1"/>
  <c r="AG27"/>
  <c r="AH27" s="1"/>
  <c r="AG31"/>
  <c r="AH31" s="1"/>
  <c r="AG30"/>
  <c r="AH30" s="1"/>
  <c r="AF9"/>
  <c r="AG9" s="1"/>
  <c r="AH9" s="1"/>
  <c r="AG32"/>
  <c r="AH32" s="1"/>
  <c r="AG16"/>
  <c r="AH16" s="1"/>
  <c r="AG46"/>
  <c r="AH46" s="1"/>
  <c r="AG8"/>
  <c r="AH8" s="1"/>
  <c r="AG38"/>
  <c r="AH38" s="1"/>
  <c r="AG6"/>
  <c r="AH6" s="1"/>
  <c r="AG44"/>
  <c r="AH44" s="1"/>
  <c r="AG22"/>
  <c r="AH22" s="1"/>
  <c r="AG51"/>
  <c r="AH51" s="1"/>
  <c r="AG43"/>
  <c r="AH43" s="1"/>
  <c r="AG37"/>
  <c r="AH37" s="1"/>
  <c r="AG29"/>
  <c r="AH29" s="1"/>
  <c r="AG21"/>
  <c r="AH21" s="1"/>
  <c r="AG5"/>
  <c r="AH5" s="1"/>
  <c r="AG41"/>
  <c r="AH41" s="1"/>
  <c r="AG36"/>
  <c r="AH36" s="1"/>
  <c r="AG4"/>
  <c r="AH4" s="1"/>
  <c r="AG48"/>
  <c r="AH48" s="1"/>
  <c r="AF25"/>
  <c r="AG25" s="1"/>
  <c r="AH25" s="1"/>
  <c r="W41"/>
  <c r="W27"/>
  <c r="W23"/>
  <c r="AG49"/>
  <c r="AH49" s="1"/>
  <c r="AG19"/>
  <c r="AH19" s="1"/>
  <c r="AG17"/>
  <c r="AH17" s="1"/>
  <c r="AG10"/>
  <c r="AH10" s="1"/>
  <c r="W48"/>
  <c r="AG20"/>
  <c r="AH20" s="1"/>
  <c r="AG42"/>
  <c r="AH42" s="1"/>
  <c r="AG28"/>
  <c r="AH28" s="1"/>
  <c r="AG50"/>
  <c r="AH50" s="1"/>
  <c r="AG12"/>
  <c r="AH12" s="1"/>
  <c r="K4"/>
  <c r="K5"/>
  <c r="K6"/>
  <c r="K8"/>
  <c r="K9"/>
  <c r="K10"/>
  <c r="K11"/>
  <c r="K12"/>
  <c r="K14"/>
  <c r="K15"/>
  <c r="K16"/>
  <c r="K17"/>
  <c r="K18"/>
  <c r="K19"/>
  <c r="K20"/>
  <c r="K21"/>
  <c r="K22"/>
  <c r="K23"/>
  <c r="K24"/>
  <c r="K25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3"/>
  <c r="AJ52" l="1"/>
  <c r="L60"/>
  <c r="AG24"/>
  <c r="AH24" s="1"/>
  <c r="AG3"/>
  <c r="AH3" s="1"/>
  <c r="AG39"/>
  <c r="AH39" s="1"/>
  <c r="L33"/>
  <c r="M33"/>
  <c r="O33" s="1"/>
  <c r="P33" s="1"/>
  <c r="Q33" s="1"/>
  <c r="L46"/>
  <c r="M46"/>
  <c r="O46" s="1"/>
  <c r="P46" s="1"/>
  <c r="Q46" s="1"/>
  <c r="L16"/>
  <c r="M16"/>
  <c r="O16" s="1"/>
  <c r="P16" s="1"/>
  <c r="Q16" s="1"/>
  <c r="M9"/>
  <c r="O9" s="1"/>
  <c r="P9" s="1"/>
  <c r="Q9" s="1"/>
  <c r="L9"/>
  <c r="L39"/>
  <c r="M39"/>
  <c r="O39" s="1"/>
  <c r="P39" s="1"/>
  <c r="Q39" s="1"/>
  <c r="L32"/>
  <c r="M32"/>
  <c r="O32" s="1"/>
  <c r="P32" s="1"/>
  <c r="Q32" s="1"/>
  <c r="L24"/>
  <c r="M24"/>
  <c r="O24" s="1"/>
  <c r="P24" s="1"/>
  <c r="Q24" s="1"/>
  <c r="L8"/>
  <c r="M8"/>
  <c r="O8" s="1"/>
  <c r="P8" s="1"/>
  <c r="Q8" s="1"/>
  <c r="L45"/>
  <c r="M45"/>
  <c r="O45" s="1"/>
  <c r="P45" s="1"/>
  <c r="Q45" s="1"/>
  <c r="L38"/>
  <c r="M38"/>
  <c r="O38" s="1"/>
  <c r="P38" s="1"/>
  <c r="Q38" s="1"/>
  <c r="L31"/>
  <c r="M31"/>
  <c r="O31" s="1"/>
  <c r="P31" s="1"/>
  <c r="Q31" s="1"/>
  <c r="L23"/>
  <c r="M23"/>
  <c r="O23" s="1"/>
  <c r="P23" s="1"/>
  <c r="Q23" s="1"/>
  <c r="L15"/>
  <c r="M15"/>
  <c r="O15" s="1"/>
  <c r="P15" s="1"/>
  <c r="Q15" s="1"/>
  <c r="L7"/>
  <c r="M7"/>
  <c r="O7" s="1"/>
  <c r="P7" s="1"/>
  <c r="Q7" s="1"/>
  <c r="L47"/>
  <c r="M47"/>
  <c r="O47" s="1"/>
  <c r="P47" s="1"/>
  <c r="Q47" s="1"/>
  <c r="L44"/>
  <c r="M44"/>
  <c r="O44" s="1"/>
  <c r="P44" s="1"/>
  <c r="Q44" s="1"/>
  <c r="M22"/>
  <c r="O22" s="1"/>
  <c r="P22" s="1"/>
  <c r="Q22" s="1"/>
  <c r="L22"/>
  <c r="M6"/>
  <c r="O6" s="1"/>
  <c r="P6" s="1"/>
  <c r="Q6" s="1"/>
  <c r="L6"/>
  <c r="X6" s="1"/>
  <c r="M51"/>
  <c r="O51" s="1"/>
  <c r="P51" s="1"/>
  <c r="Q51" s="1"/>
  <c r="L51"/>
  <c r="M21"/>
  <c r="O21" s="1"/>
  <c r="P21" s="1"/>
  <c r="Q21" s="1"/>
  <c r="L21"/>
  <c r="M5"/>
  <c r="O5" s="1"/>
  <c r="P5" s="1"/>
  <c r="Q5" s="1"/>
  <c r="L5"/>
  <c r="M25"/>
  <c r="O25" s="1"/>
  <c r="P25" s="1"/>
  <c r="Q25" s="1"/>
  <c r="L25"/>
  <c r="X25" s="1"/>
  <c r="Y25" s="1"/>
  <c r="AJ25" s="1"/>
  <c r="M3"/>
  <c r="O3" s="1"/>
  <c r="P3" s="1"/>
  <c r="Q3" s="1"/>
  <c r="L3"/>
  <c r="L14"/>
  <c r="M14"/>
  <c r="O14" s="1"/>
  <c r="P14" s="1"/>
  <c r="Q14" s="1"/>
  <c r="M37"/>
  <c r="O37" s="1"/>
  <c r="P37" s="1"/>
  <c r="Q37" s="1"/>
  <c r="L37"/>
  <c r="M42"/>
  <c r="O42" s="1"/>
  <c r="P42" s="1"/>
  <c r="Q42" s="1"/>
  <c r="L42"/>
  <c r="X42" s="1"/>
  <c r="M20"/>
  <c r="O20" s="1"/>
  <c r="P20" s="1"/>
  <c r="Q20" s="1"/>
  <c r="L20"/>
  <c r="M12"/>
  <c r="O12" s="1"/>
  <c r="P12" s="1"/>
  <c r="Q12" s="1"/>
  <c r="L12"/>
  <c r="M4"/>
  <c r="O4" s="1"/>
  <c r="P4" s="1"/>
  <c r="Q4" s="1"/>
  <c r="L4"/>
  <c r="X12"/>
  <c r="Y12" s="1"/>
  <c r="AJ12" s="1"/>
  <c r="L17"/>
  <c r="M17"/>
  <c r="O17" s="1"/>
  <c r="P17" s="1"/>
  <c r="Q17" s="1"/>
  <c r="M30"/>
  <c r="O30" s="1"/>
  <c r="P30" s="1"/>
  <c r="Q30" s="1"/>
  <c r="L30"/>
  <c r="M29"/>
  <c r="O29" s="1"/>
  <c r="P29" s="1"/>
  <c r="Q29" s="1"/>
  <c r="L29"/>
  <c r="M36"/>
  <c r="O36" s="1"/>
  <c r="P36" s="1"/>
  <c r="Q36" s="1"/>
  <c r="L36"/>
  <c r="X36" s="1"/>
  <c r="Y36" s="1"/>
  <c r="AJ36" s="1"/>
  <c r="M49"/>
  <c r="O49" s="1"/>
  <c r="P49" s="1"/>
  <c r="Q49" s="1"/>
  <c r="L49"/>
  <c r="M41"/>
  <c r="O41" s="1"/>
  <c r="P41" s="1"/>
  <c r="Q41" s="1"/>
  <c r="L41"/>
  <c r="M35"/>
  <c r="O35" s="1"/>
  <c r="P35" s="1"/>
  <c r="Q35" s="1"/>
  <c r="L35"/>
  <c r="M27"/>
  <c r="O27" s="1"/>
  <c r="P27" s="1"/>
  <c r="Q27" s="1"/>
  <c r="L27"/>
  <c r="X27" s="1"/>
  <c r="M19"/>
  <c r="O19" s="1"/>
  <c r="P19" s="1"/>
  <c r="Q19" s="1"/>
  <c r="L19"/>
  <c r="M11"/>
  <c r="O11" s="1"/>
  <c r="P11" s="1"/>
  <c r="Q11" s="1"/>
  <c r="L11"/>
  <c r="X22"/>
  <c r="Y22" s="1"/>
  <c r="AJ22" s="1"/>
  <c r="M43"/>
  <c r="O43" s="1"/>
  <c r="P43" s="1"/>
  <c r="Q43" s="1"/>
  <c r="L43"/>
  <c r="M50"/>
  <c r="O50" s="1"/>
  <c r="P50" s="1"/>
  <c r="Q50" s="1"/>
  <c r="L50"/>
  <c r="M28"/>
  <c r="O28" s="1"/>
  <c r="P28" s="1"/>
  <c r="Q28" s="1"/>
  <c r="L28"/>
  <c r="M48"/>
  <c r="O48" s="1"/>
  <c r="P48" s="1"/>
  <c r="Q48" s="1"/>
  <c r="L48"/>
  <c r="L40"/>
  <c r="M40"/>
  <c r="O40" s="1"/>
  <c r="P40" s="1"/>
  <c r="Q40" s="1"/>
  <c r="M34"/>
  <c r="O34" s="1"/>
  <c r="P34" s="1"/>
  <c r="Q34" s="1"/>
  <c r="L34"/>
  <c r="M18"/>
  <c r="O18" s="1"/>
  <c r="P18" s="1"/>
  <c r="Q18" s="1"/>
  <c r="L18"/>
  <c r="M10"/>
  <c r="O10" s="1"/>
  <c r="P10" s="1"/>
  <c r="Q10" s="1"/>
  <c r="L10"/>
  <c r="X33"/>
  <c r="Y33" s="1"/>
  <c r="AH33"/>
  <c r="X16" l="1"/>
  <c r="Y16" s="1"/>
  <c r="AJ16" s="1"/>
  <c r="X43"/>
  <c r="X34"/>
  <c r="Y34" s="1"/>
  <c r="AJ34" s="1"/>
  <c r="X50"/>
  <c r="X51"/>
  <c r="Y51" s="1"/>
  <c r="AJ51" s="1"/>
  <c r="AI22"/>
  <c r="X38"/>
  <c r="Y38" s="1"/>
  <c r="AJ38" s="1"/>
  <c r="X31"/>
  <c r="Y31" s="1"/>
  <c r="AJ31" s="1"/>
  <c r="X24"/>
  <c r="Y24" s="1"/>
  <c r="AJ24" s="1"/>
  <c r="X17"/>
  <c r="Y17" s="1"/>
  <c r="X44"/>
  <c r="AI44" s="1"/>
  <c r="X23"/>
  <c r="Y23" s="1"/>
  <c r="AJ23" s="1"/>
  <c r="X8"/>
  <c r="Y8" s="1"/>
  <c r="AJ8" s="1"/>
  <c r="X47"/>
  <c r="Y47" s="1"/>
  <c r="AJ47" s="1"/>
  <c r="X21"/>
  <c r="Y21" s="1"/>
  <c r="AJ21" s="1"/>
  <c r="X40"/>
  <c r="Y40" s="1"/>
  <c r="AJ40" s="1"/>
  <c r="X41"/>
  <c r="Y41" s="1"/>
  <c r="AJ41" s="1"/>
  <c r="X46"/>
  <c r="Y46" s="1"/>
  <c r="AJ46" s="1"/>
  <c r="AI12"/>
  <c r="AI33"/>
  <c r="X19"/>
  <c r="AI19" s="1"/>
  <c r="X49"/>
  <c r="Y49" s="1"/>
  <c r="AJ49" s="1"/>
  <c r="X14"/>
  <c r="Y14" s="1"/>
  <c r="AJ14" s="1"/>
  <c r="X28"/>
  <c r="Y28" s="1"/>
  <c r="AJ28" s="1"/>
  <c r="AJ33"/>
  <c r="X26"/>
  <c r="Y26" s="1"/>
  <c r="AJ26" s="1"/>
  <c r="X20"/>
  <c r="Y20" s="1"/>
  <c r="AJ20" s="1"/>
  <c r="X3"/>
  <c r="Y3" s="1"/>
  <c r="AJ3" s="1"/>
  <c r="AI25"/>
  <c r="Y50"/>
  <c r="AJ50" s="1"/>
  <c r="AI50"/>
  <c r="Y6"/>
  <c r="AJ6" s="1"/>
  <c r="AI6"/>
  <c r="Y43"/>
  <c r="AJ43" s="1"/>
  <c r="AI43"/>
  <c r="AI27"/>
  <c r="Y27"/>
  <c r="AJ27" s="1"/>
  <c r="Y42"/>
  <c r="AJ42" s="1"/>
  <c r="AI42"/>
  <c r="X5"/>
  <c r="AI36"/>
  <c r="X15"/>
  <c r="X18"/>
  <c r="X45"/>
  <c r="X35"/>
  <c r="X39"/>
  <c r="X48"/>
  <c r="X4"/>
  <c r="X29"/>
  <c r="X10"/>
  <c r="X30"/>
  <c r="AI34"/>
  <c r="X37"/>
  <c r="X9"/>
  <c r="X7"/>
  <c r="X32"/>
  <c r="AJ17" l="1"/>
  <c r="AI16"/>
  <c r="AI51"/>
  <c r="Y44"/>
  <c r="AJ44" s="1"/>
  <c r="AI41"/>
  <c r="AI24"/>
  <c r="AI28"/>
  <c r="AI40"/>
  <c r="AI14"/>
  <c r="AI31"/>
  <c r="AI46"/>
  <c r="AI26"/>
  <c r="AI8"/>
  <c r="AI21"/>
  <c r="AI49"/>
  <c r="AI17"/>
  <c r="AI38"/>
  <c r="AI3"/>
  <c r="AI23"/>
  <c r="Y19"/>
  <c r="AJ19" s="1"/>
  <c r="AI20"/>
  <c r="AI47"/>
  <c r="Y11"/>
  <c r="AJ11" s="1"/>
  <c r="AI11"/>
  <c r="Y10"/>
  <c r="AJ10" s="1"/>
  <c r="AI10"/>
  <c r="Y39"/>
  <c r="AJ39" s="1"/>
  <c r="AI39"/>
  <c r="Y35"/>
  <c r="AJ35" s="1"/>
  <c r="AI35"/>
  <c r="Y45"/>
  <c r="AJ45" s="1"/>
  <c r="AI45"/>
  <c r="Y7"/>
  <c r="AJ7" s="1"/>
  <c r="AI7"/>
  <c r="Y9"/>
  <c r="AJ9" s="1"/>
  <c r="AI9"/>
  <c r="Y18"/>
  <c r="AJ18" s="1"/>
  <c r="AI18"/>
  <c r="Y30"/>
  <c r="AJ30" s="1"/>
  <c r="AI30"/>
  <c r="Y37"/>
  <c r="AJ37" s="1"/>
  <c r="AI37"/>
  <c r="AI32"/>
  <c r="Y32"/>
  <c r="AJ32" s="1"/>
  <c r="Y29"/>
  <c r="AJ29" s="1"/>
  <c r="AI29"/>
  <c r="Y4"/>
  <c r="AJ4" s="1"/>
  <c r="AI4"/>
  <c r="Y15"/>
  <c r="AJ15" s="1"/>
  <c r="AI15"/>
  <c r="Y48"/>
  <c r="AJ48" s="1"/>
  <c r="AI48"/>
  <c r="Y5"/>
  <c r="AJ5" s="1"/>
  <c r="AI5"/>
  <c r="L61" l="1"/>
  <c r="AJ55"/>
  <c r="AJ59" s="1"/>
  <c r="I71" i="11"/>
  <c r="G71"/>
  <c r="AL54" i="12" l="1"/>
  <c r="X38" i="10"/>
  <c r="X37" i="8"/>
  <c r="X37" i="7"/>
  <c r="X37" i="6"/>
  <c r="X37" i="5"/>
  <c r="X37" i="4"/>
  <c r="X37" i="3"/>
  <c r="X37" i="2"/>
  <c r="X33" i="3" l="1"/>
  <c r="X41" i="10" l="1"/>
  <c r="X34" i="8"/>
  <c r="X40" i="7"/>
  <c r="X40" i="6"/>
  <c r="X33" i="5"/>
  <c r="X52" i="4"/>
  <c r="X44" i="2"/>
  <c r="X28" i="1"/>
  <c r="X33" i="8" l="1"/>
  <c r="Z57" i="10"/>
  <c r="Z55"/>
  <c r="X55"/>
  <c r="Z52"/>
  <c r="X52"/>
  <c r="Z51"/>
  <c r="X51"/>
  <c r="Z50"/>
  <c r="Z49"/>
  <c r="X49"/>
  <c r="Z48"/>
  <c r="X48"/>
  <c r="Z47"/>
  <c r="X47"/>
  <c r="Z46"/>
  <c r="X46"/>
  <c r="Z45"/>
  <c r="X45"/>
  <c r="Z44"/>
  <c r="X44"/>
  <c r="Z43"/>
  <c r="Z42"/>
  <c r="X42"/>
  <c r="Z41"/>
  <c r="Z40"/>
  <c r="X40"/>
  <c r="Z39"/>
  <c r="X39"/>
  <c r="Z38"/>
  <c r="Z37"/>
  <c r="X37"/>
  <c r="Z36"/>
  <c r="X36"/>
  <c r="Z35"/>
  <c r="X35"/>
  <c r="Z34"/>
  <c r="X34"/>
  <c r="Z33"/>
  <c r="X33"/>
  <c r="Z32"/>
  <c r="X32"/>
  <c r="Z31"/>
  <c r="X31"/>
  <c r="Z30"/>
  <c r="X30"/>
  <c r="Z29"/>
  <c r="X29"/>
  <c r="Z28"/>
  <c r="X28"/>
  <c r="Z56" i="9"/>
  <c r="Z52"/>
  <c r="X52"/>
  <c r="Z51"/>
  <c r="X51"/>
  <c r="Z50"/>
  <c r="X50"/>
  <c r="Z49"/>
  <c r="X49"/>
  <c r="Z48"/>
  <c r="X48"/>
  <c r="Z47"/>
  <c r="X47"/>
  <c r="Z46"/>
  <c r="X46"/>
  <c r="Z45"/>
  <c r="X45"/>
  <c r="Z44"/>
  <c r="X44"/>
  <c r="Z43"/>
  <c r="X43"/>
  <c r="Z42"/>
  <c r="X42"/>
  <c r="Z41"/>
  <c r="X41"/>
  <c r="Z40"/>
  <c r="X40"/>
  <c r="Z39"/>
  <c r="X39"/>
  <c r="Z38"/>
  <c r="X38"/>
  <c r="Z37"/>
  <c r="X37"/>
  <c r="Z36"/>
  <c r="X36"/>
  <c r="Z35"/>
  <c r="X35"/>
  <c r="Z34"/>
  <c r="X34"/>
  <c r="Z33"/>
  <c r="X33"/>
  <c r="Z32"/>
  <c r="X32"/>
  <c r="Z31"/>
  <c r="X31"/>
  <c r="Z30"/>
  <c r="X30"/>
  <c r="Z29"/>
  <c r="X29"/>
  <c r="Z28"/>
  <c r="X28"/>
  <c r="Z27"/>
  <c r="Z53" i="8"/>
  <c r="X53"/>
  <c r="Z52"/>
  <c r="X52"/>
  <c r="Z51"/>
  <c r="X51"/>
  <c r="Z50"/>
  <c r="X50"/>
  <c r="Z49"/>
  <c r="X49"/>
  <c r="Z48"/>
  <c r="X48"/>
  <c r="Z47"/>
  <c r="X47"/>
  <c r="Z46"/>
  <c r="X46"/>
  <c r="Z45"/>
  <c r="X45"/>
  <c r="Z44"/>
  <c r="X44"/>
  <c r="Z43"/>
  <c r="X43"/>
  <c r="Z42"/>
  <c r="X42"/>
  <c r="Z41"/>
  <c r="X41"/>
  <c r="Z40"/>
  <c r="X40"/>
  <c r="Z39"/>
  <c r="X39"/>
  <c r="Z38"/>
  <c r="X38"/>
  <c r="Z37"/>
  <c r="Y37" s="1"/>
  <c r="Z36"/>
  <c r="X36"/>
  <c r="Z35"/>
  <c r="X35"/>
  <c r="Z34"/>
  <c r="Y34" s="1"/>
  <c r="Z33"/>
  <c r="Z32"/>
  <c r="X32"/>
  <c r="Y32" s="1"/>
  <c r="Z31"/>
  <c r="X31"/>
  <c r="Z30"/>
  <c r="X30"/>
  <c r="Z29"/>
  <c r="X29"/>
  <c r="Z28"/>
  <c r="X28"/>
  <c r="Y28" s="1"/>
  <c r="Z27"/>
  <c r="X27"/>
  <c r="Z54" i="7"/>
  <c r="X54"/>
  <c r="Z52"/>
  <c r="X52"/>
  <c r="Z51"/>
  <c r="X51"/>
  <c r="Z50"/>
  <c r="X50"/>
  <c r="Z49"/>
  <c r="X49"/>
  <c r="Z48"/>
  <c r="X48"/>
  <c r="Z47"/>
  <c r="X47"/>
  <c r="Z46"/>
  <c r="X46"/>
  <c r="Z45"/>
  <c r="X45"/>
  <c r="Z44"/>
  <c r="X44"/>
  <c r="Z43"/>
  <c r="X43"/>
  <c r="Z42"/>
  <c r="X42"/>
  <c r="Z41"/>
  <c r="X41"/>
  <c r="Z40"/>
  <c r="Y40" s="1"/>
  <c r="Z39"/>
  <c r="X39"/>
  <c r="Z38"/>
  <c r="X38"/>
  <c r="Z37"/>
  <c r="Y37" s="1"/>
  <c r="Z36"/>
  <c r="X36"/>
  <c r="Z35"/>
  <c r="X35"/>
  <c r="Z34"/>
  <c r="X34"/>
  <c r="Z33"/>
  <c r="X33"/>
  <c r="Z32"/>
  <c r="X32"/>
  <c r="Z31"/>
  <c r="X31"/>
  <c r="Z30"/>
  <c r="X30"/>
  <c r="Z29"/>
  <c r="X29"/>
  <c r="Z28"/>
  <c r="X28"/>
  <c r="Z27"/>
  <c r="Y27" s="1"/>
  <c r="Z53" i="6"/>
  <c r="X53"/>
  <c r="Z52"/>
  <c r="X52"/>
  <c r="Z51"/>
  <c r="X51"/>
  <c r="Z50"/>
  <c r="X50"/>
  <c r="Z49"/>
  <c r="X49"/>
  <c r="Z48"/>
  <c r="X48"/>
  <c r="Z47"/>
  <c r="X47"/>
  <c r="Z46"/>
  <c r="X46"/>
  <c r="Z45"/>
  <c r="X45"/>
  <c r="Z44"/>
  <c r="X44"/>
  <c r="Z43"/>
  <c r="X43"/>
  <c r="Z42"/>
  <c r="X42"/>
  <c r="Z41"/>
  <c r="X41"/>
  <c r="Z40"/>
  <c r="Z39"/>
  <c r="X39"/>
  <c r="Z38"/>
  <c r="X38"/>
  <c r="Z37"/>
  <c r="Y37" s="1"/>
  <c r="Z36"/>
  <c r="X36"/>
  <c r="Z35"/>
  <c r="X35"/>
  <c r="Z34"/>
  <c r="X34"/>
  <c r="Z33"/>
  <c r="X33"/>
  <c r="Z32"/>
  <c r="X32"/>
  <c r="Z31"/>
  <c r="X31"/>
  <c r="Z30"/>
  <c r="X30"/>
  <c r="Z29"/>
  <c r="X29"/>
  <c r="Z28"/>
  <c r="Y28" s="1"/>
  <c r="Z27"/>
  <c r="Z53" i="5"/>
  <c r="X53"/>
  <c r="Z52"/>
  <c r="X52"/>
  <c r="Z51"/>
  <c r="X51"/>
  <c r="Z50"/>
  <c r="X50"/>
  <c r="Z49"/>
  <c r="X49"/>
  <c r="Z48"/>
  <c r="X48"/>
  <c r="Z47"/>
  <c r="X47"/>
  <c r="Z46"/>
  <c r="X46"/>
  <c r="Z45"/>
  <c r="X45"/>
  <c r="Z44"/>
  <c r="X44"/>
  <c r="Z43"/>
  <c r="X43"/>
  <c r="Z42"/>
  <c r="X42"/>
  <c r="Z41"/>
  <c r="X41"/>
  <c r="Z40"/>
  <c r="X40"/>
  <c r="Z39"/>
  <c r="X39"/>
  <c r="Z38"/>
  <c r="X38"/>
  <c r="Z37"/>
  <c r="Y37" s="1"/>
  <c r="Z36"/>
  <c r="X36"/>
  <c r="Z35"/>
  <c r="X35"/>
  <c r="Z34"/>
  <c r="X34"/>
  <c r="Z33"/>
  <c r="Y33" s="1"/>
  <c r="Z32"/>
  <c r="F24" i="11" s="1"/>
  <c r="X32" i="5"/>
  <c r="Z31"/>
  <c r="X31"/>
  <c r="Z30"/>
  <c r="X30"/>
  <c r="Z29"/>
  <c r="X29"/>
  <c r="Z28"/>
  <c r="X28"/>
  <c r="Z27"/>
  <c r="F45" i="11" s="1"/>
  <c r="H45" s="1"/>
  <c r="X27" i="5"/>
  <c r="Z53" i="4"/>
  <c r="X53"/>
  <c r="Z52"/>
  <c r="Y52" s="1"/>
  <c r="Z51"/>
  <c r="X51"/>
  <c r="Z50"/>
  <c r="X50"/>
  <c r="Z49"/>
  <c r="X49"/>
  <c r="Z48"/>
  <c r="X48"/>
  <c r="Z47"/>
  <c r="X47"/>
  <c r="Z46"/>
  <c r="X46"/>
  <c r="Z45"/>
  <c r="X45"/>
  <c r="Z44"/>
  <c r="F9" i="11" s="1"/>
  <c r="X44" i="4"/>
  <c r="Z43"/>
  <c r="X43"/>
  <c r="Z42"/>
  <c r="X42"/>
  <c r="Z41"/>
  <c r="X41"/>
  <c r="Z39"/>
  <c r="X39"/>
  <c r="Z38"/>
  <c r="X38"/>
  <c r="Z37"/>
  <c r="Y37" s="1"/>
  <c r="Z36"/>
  <c r="X36"/>
  <c r="Z35"/>
  <c r="X35"/>
  <c r="Z34"/>
  <c r="Z33"/>
  <c r="X33"/>
  <c r="Z32"/>
  <c r="X32"/>
  <c r="Z31"/>
  <c r="X31"/>
  <c r="Z30"/>
  <c r="X30"/>
  <c r="Z29"/>
  <c r="X29"/>
  <c r="Z28"/>
  <c r="X28"/>
  <c r="Z27"/>
  <c r="X27"/>
  <c r="Z53" i="3"/>
  <c r="X53"/>
  <c r="Z52"/>
  <c r="X52"/>
  <c r="Z51"/>
  <c r="X51"/>
  <c r="Z50"/>
  <c r="X50"/>
  <c r="Z49"/>
  <c r="X49"/>
  <c r="Z47"/>
  <c r="X47"/>
  <c r="Z46"/>
  <c r="X46"/>
  <c r="Z45"/>
  <c r="X45"/>
  <c r="Z44"/>
  <c r="X44"/>
  <c r="Z43"/>
  <c r="X43"/>
  <c r="Z42"/>
  <c r="X42"/>
  <c r="Z41"/>
  <c r="X41"/>
  <c r="Z40"/>
  <c r="X40"/>
  <c r="Z39"/>
  <c r="X39"/>
  <c r="Z38"/>
  <c r="X38"/>
  <c r="Z37"/>
  <c r="Y37" s="1"/>
  <c r="Z36"/>
  <c r="X36"/>
  <c r="Z35"/>
  <c r="X35"/>
  <c r="Z34"/>
  <c r="X34"/>
  <c r="Z33"/>
  <c r="Z32"/>
  <c r="F19" i="11" s="1"/>
  <c r="X32" i="3"/>
  <c r="Z31"/>
  <c r="X31"/>
  <c r="Z30"/>
  <c r="X30"/>
  <c r="Z29"/>
  <c r="X29"/>
  <c r="Z28"/>
  <c r="Y28" s="1"/>
  <c r="Z27"/>
  <c r="X27"/>
  <c r="Z54" i="2"/>
  <c r="X54"/>
  <c r="Z53"/>
  <c r="X53"/>
  <c r="Z52"/>
  <c r="X52"/>
  <c r="Z51"/>
  <c r="X51"/>
  <c r="Z50"/>
  <c r="X50"/>
  <c r="Z49"/>
  <c r="X49"/>
  <c r="Z48"/>
  <c r="X48"/>
  <c r="Z47"/>
  <c r="X47"/>
  <c r="Z46"/>
  <c r="X46"/>
  <c r="Z45"/>
  <c r="X45"/>
  <c r="Z44"/>
  <c r="Z43"/>
  <c r="X43"/>
  <c r="Z42"/>
  <c r="F40" i="11" s="1"/>
  <c r="H40" s="1"/>
  <c r="X42" i="2"/>
  <c r="Z41"/>
  <c r="X41"/>
  <c r="Z40"/>
  <c r="X40"/>
  <c r="Z39"/>
  <c r="X39"/>
  <c r="Z38"/>
  <c r="X38"/>
  <c r="Z37"/>
  <c r="Y37" s="1"/>
  <c r="Z36"/>
  <c r="X36"/>
  <c r="Z35"/>
  <c r="X35"/>
  <c r="Z34"/>
  <c r="X34"/>
  <c r="Z33"/>
  <c r="X33"/>
  <c r="Z32"/>
  <c r="X32"/>
  <c r="Z31"/>
  <c r="X31"/>
  <c r="Z30"/>
  <c r="X30"/>
  <c r="Z29"/>
  <c r="X29"/>
  <c r="Z28"/>
  <c r="X28"/>
  <c r="Z27"/>
  <c r="X27"/>
  <c r="Z53" i="1"/>
  <c r="X53"/>
  <c r="Z52"/>
  <c r="F30" i="11" s="1"/>
  <c r="X52" i="1"/>
  <c r="Z51"/>
  <c r="X51"/>
  <c r="Z50"/>
  <c r="F10" i="11" s="1"/>
  <c r="X50" i="1"/>
  <c r="Z49"/>
  <c r="X49"/>
  <c r="X50" i="10" s="1"/>
  <c r="Z48" i="1"/>
  <c r="X48"/>
  <c r="Z47"/>
  <c r="X47"/>
  <c r="Z46"/>
  <c r="X46"/>
  <c r="Z45"/>
  <c r="X45"/>
  <c r="Z44"/>
  <c r="X44"/>
  <c r="Z43"/>
  <c r="X43"/>
  <c r="Z42"/>
  <c r="X42"/>
  <c r="Z41"/>
  <c r="X41"/>
  <c r="Z40"/>
  <c r="X40"/>
  <c r="Z39"/>
  <c r="X39"/>
  <c r="Z38"/>
  <c r="X38"/>
  <c r="X37"/>
  <c r="Z36"/>
  <c r="X36"/>
  <c r="X35"/>
  <c r="Z34"/>
  <c r="X34"/>
  <c r="Z33"/>
  <c r="X33"/>
  <c r="Z32"/>
  <c r="X32"/>
  <c r="Z31"/>
  <c r="X31"/>
  <c r="Z30"/>
  <c r="X30"/>
  <c r="Z29"/>
  <c r="X29"/>
  <c r="Z28"/>
  <c r="Z27"/>
  <c r="X27"/>
  <c r="Y31" i="10" l="1"/>
  <c r="Y35"/>
  <c r="Y42"/>
  <c r="Y29" i="7"/>
  <c r="Z58" i="6"/>
  <c r="K9" i="11"/>
  <c r="H9"/>
  <c r="K19"/>
  <c r="H19"/>
  <c r="F38"/>
  <c r="K38" s="1"/>
  <c r="F8"/>
  <c r="K8" s="1"/>
  <c r="K30"/>
  <c r="H30"/>
  <c r="F7"/>
  <c r="K7" s="1"/>
  <c r="H65"/>
  <c r="Y34" i="4"/>
  <c r="F62" i="11"/>
  <c r="H38"/>
  <c r="H10"/>
  <c r="K10"/>
  <c r="H24"/>
  <c r="K24"/>
  <c r="Z58" i="4"/>
  <c r="Z60" i="2"/>
  <c r="Z59" i="10"/>
  <c r="Z58" i="8"/>
  <c r="Z55" i="7"/>
  <c r="Z58" i="5"/>
  <c r="Z58" i="1"/>
  <c r="Z56" i="3"/>
  <c r="F17" i="11"/>
  <c r="Y56" i="9"/>
  <c r="Z57"/>
  <c r="Y44" i="10"/>
  <c r="Y41" i="8"/>
  <c r="Y49"/>
  <c r="F42" i="11"/>
  <c r="F18"/>
  <c r="F22"/>
  <c r="F47"/>
  <c r="Y49" i="6"/>
  <c r="F14" i="11"/>
  <c r="K14" s="1"/>
  <c r="Y30" i="2"/>
  <c r="Y48" i="10"/>
  <c r="Y38"/>
  <c r="F13" i="11"/>
  <c r="Y41" i="6"/>
  <c r="Y47" i="7"/>
  <c r="Y43"/>
  <c r="Y45" i="6"/>
  <c r="Y49" i="4"/>
  <c r="Y45"/>
  <c r="Y53" i="2"/>
  <c r="Y41"/>
  <c r="Y51"/>
  <c r="Y39"/>
  <c r="Y47" i="4"/>
  <c r="Y41" i="5"/>
  <c r="Y31" i="6"/>
  <c r="Y35"/>
  <c r="F44" i="11"/>
  <c r="Y38" i="5"/>
  <c r="Y46"/>
  <c r="Y43" i="3"/>
  <c r="Y47"/>
  <c r="Y47" i="5"/>
  <c r="Y29" i="6"/>
  <c r="Y33"/>
  <c r="Y44" i="7"/>
  <c r="Y31" i="9"/>
  <c r="Y35"/>
  <c r="Y39"/>
  <c r="Y29" i="2"/>
  <c r="Y46"/>
  <c r="Y27" i="5"/>
  <c r="Y28" i="7"/>
  <c r="Y32"/>
  <c r="Y36"/>
  <c r="Y38" i="4"/>
  <c r="Y42"/>
  <c r="Y46"/>
  <c r="Y50"/>
  <c r="Y49" i="2"/>
  <c r="Y29" i="3"/>
  <c r="Y50"/>
  <c r="Y29" i="4"/>
  <c r="Y36" i="5"/>
  <c r="Y44"/>
  <c r="Y45" i="2"/>
  <c r="Y41" i="3"/>
  <c r="Y39" i="6"/>
  <c r="Y47"/>
  <c r="Y51"/>
  <c r="Y41" i="7"/>
  <c r="Y45"/>
  <c r="Y30" i="8"/>
  <c r="Y40" i="9"/>
  <c r="Y44"/>
  <c r="Y52" i="10"/>
  <c r="F21" i="11"/>
  <c r="H21" s="1"/>
  <c r="F25"/>
  <c r="Y48" i="6"/>
  <c r="Y52"/>
  <c r="Y42" i="7"/>
  <c r="Y46"/>
  <c r="Y33" i="9"/>
  <c r="Y37"/>
  <c r="Y41"/>
  <c r="Y40" i="10"/>
  <c r="Y27" i="4"/>
  <c r="Y31"/>
  <c r="Y34" i="5"/>
  <c r="Y42"/>
  <c r="Y43" i="9"/>
  <c r="Y48" i="5"/>
  <c r="Y52"/>
  <c r="Y45" i="9"/>
  <c r="Y27" i="3"/>
  <c r="Y53" i="6"/>
  <c r="Y39" i="7"/>
  <c r="Y52" i="3"/>
  <c r="Y32" i="1"/>
  <c r="Y43" i="6"/>
  <c r="Y49" i="7"/>
  <c r="Y48" i="8"/>
  <c r="Y52"/>
  <c r="Y27" i="9"/>
  <c r="Y33" i="8"/>
  <c r="Y30" i="10"/>
  <c r="Y34"/>
  <c r="Y43"/>
  <c r="Y50"/>
  <c r="Y32"/>
  <c r="Y36"/>
  <c r="Y47" i="9"/>
  <c r="Y51"/>
  <c r="Y27" i="8"/>
  <c r="Y31"/>
  <c r="Y36"/>
  <c r="Y44"/>
  <c r="Y53"/>
  <c r="Y29"/>
  <c r="Y38"/>
  <c r="Y42"/>
  <c r="Y46"/>
  <c r="Y50"/>
  <c r="Y50" i="7"/>
  <c r="Y51"/>
  <c r="Y38" i="6"/>
  <c r="Y42"/>
  <c r="Y30"/>
  <c r="Y34"/>
  <c r="Y50" i="5"/>
  <c r="Y35"/>
  <c r="Y43"/>
  <c r="Y32"/>
  <c r="Y29"/>
  <c r="Y53"/>
  <c r="Y30" i="4"/>
  <c r="Y44"/>
  <c r="Y36"/>
  <c r="Y48"/>
  <c r="Y34" i="3"/>
  <c r="Y46"/>
  <c r="Y51"/>
  <c r="F35" i="11"/>
  <c r="H35" s="1"/>
  <c r="Y36" i="3"/>
  <c r="Y40"/>
  <c r="Y44"/>
  <c r="Y42" i="2"/>
  <c r="Y50"/>
  <c r="F34" i="11"/>
  <c r="F6"/>
  <c r="Y31" i="2"/>
  <c r="Y35"/>
  <c r="Y28"/>
  <c r="Y40"/>
  <c r="Y31" i="1"/>
  <c r="Y39"/>
  <c r="Y47"/>
  <c r="F33" i="11"/>
  <c r="Y32" i="2"/>
  <c r="Y36"/>
  <c r="Y43"/>
  <c r="Y47"/>
  <c r="Y54"/>
  <c r="Y45" i="3"/>
  <c r="Y28" i="4"/>
  <c r="Y35"/>
  <c r="Y39"/>
  <c r="Y43"/>
  <c r="Y53"/>
  <c r="Y46" i="6"/>
  <c r="Y33" i="7"/>
  <c r="Y48"/>
  <c r="Y48" i="9"/>
  <c r="F27" i="11"/>
  <c r="F11"/>
  <c r="F37"/>
  <c r="F15"/>
  <c r="H15" s="1"/>
  <c r="Y30" i="3"/>
  <c r="Y38"/>
  <c r="Y42"/>
  <c r="Y30" i="5"/>
  <c r="Y51"/>
  <c r="Y32" i="6"/>
  <c r="Y50"/>
  <c r="Y52" i="9"/>
  <c r="Y55" i="10"/>
  <c r="F31" i="11"/>
  <c r="F12"/>
  <c r="Y29" i="1"/>
  <c r="Y33" i="2"/>
  <c r="Y48"/>
  <c r="Y49" i="3"/>
  <c r="Y32" i="4"/>
  <c r="Y45" i="5"/>
  <c r="Y36" i="6"/>
  <c r="Y30" i="7"/>
  <c r="Y34"/>
  <c r="Y38"/>
  <c r="Y52"/>
  <c r="Y49" i="9"/>
  <c r="Y46" i="10"/>
  <c r="Y32" i="3"/>
  <c r="F20" i="11"/>
  <c r="F29"/>
  <c r="F36"/>
  <c r="Y31" i="3"/>
  <c r="Y35"/>
  <c r="Y39"/>
  <c r="Y31" i="5"/>
  <c r="Y45" i="8"/>
  <c r="Y28" i="9"/>
  <c r="Y32"/>
  <c r="Y39" i="10"/>
  <c r="Y57"/>
  <c r="Y29" i="9"/>
  <c r="F23" i="11"/>
  <c r="F5"/>
  <c r="K5" s="1"/>
  <c r="Y38" i="1"/>
  <c r="Y46"/>
  <c r="Y27" i="2"/>
  <c r="Y34"/>
  <c r="Y38"/>
  <c r="Y52"/>
  <c r="F26" i="11"/>
  <c r="Y53" i="3"/>
  <c r="Y33" i="4"/>
  <c r="Y41"/>
  <c r="Y51"/>
  <c r="Y28" i="5"/>
  <c r="Y39"/>
  <c r="Y49"/>
  <c r="Y44" i="6"/>
  <c r="Y31" i="7"/>
  <c r="Y35"/>
  <c r="Y54"/>
  <c r="Y36" i="9"/>
  <c r="F39" i="11"/>
  <c r="Y28" i="10"/>
  <c r="Y47"/>
  <c r="Y40" i="5"/>
  <c r="F28" i="11"/>
  <c r="Y33" i="3"/>
  <c r="F32" i="11"/>
  <c r="Y40" i="8"/>
  <c r="Y40" i="6"/>
  <c r="Y44" i="2"/>
  <c r="Y28" i="1"/>
  <c r="Y34"/>
  <c r="Y35"/>
  <c r="Y42"/>
  <c r="Y43"/>
  <c r="Y50"/>
  <c r="Y51"/>
  <c r="Y27"/>
  <c r="Y30"/>
  <c r="Y33"/>
  <c r="Y36"/>
  <c r="Y37"/>
  <c r="Y40"/>
  <c r="Y41"/>
  <c r="Y44"/>
  <c r="Y45"/>
  <c r="Y48"/>
  <c r="Y52"/>
  <c r="Y53"/>
  <c r="F41" i="11"/>
  <c r="Y49" i="1"/>
  <c r="Y27" i="6"/>
  <c r="Y35" i="8"/>
  <c r="Y39"/>
  <c r="Y43"/>
  <c r="Y47"/>
  <c r="Y51"/>
  <c r="Y30" i="9"/>
  <c r="Y34"/>
  <c r="Y38"/>
  <c r="Y42"/>
  <c r="Y46"/>
  <c r="Y50"/>
  <c r="Y29" i="10"/>
  <c r="Y33"/>
  <c r="Y37"/>
  <c r="Y41"/>
  <c r="Y45"/>
  <c r="Y49"/>
  <c r="Y51"/>
  <c r="F48" i="11"/>
  <c r="H7" l="1"/>
  <c r="H8"/>
  <c r="M9"/>
  <c r="CI9"/>
  <c r="U9"/>
  <c r="BI9"/>
  <c r="AG9"/>
  <c r="L9"/>
  <c r="BQ9"/>
  <c r="CQ9"/>
  <c r="AS9"/>
  <c r="AK9"/>
  <c r="BU9"/>
  <c r="CM9"/>
  <c r="BA9"/>
  <c r="BM9"/>
  <c r="CE9"/>
  <c r="BE9"/>
  <c r="Q9"/>
  <c r="AO9"/>
  <c r="AC9"/>
  <c r="Y9"/>
  <c r="AW9"/>
  <c r="CM19"/>
  <c r="BA19"/>
  <c r="BM19"/>
  <c r="BI19"/>
  <c r="CI19"/>
  <c r="AW19"/>
  <c r="AS19"/>
  <c r="M19"/>
  <c r="Y19"/>
  <c r="Q19"/>
  <c r="U19"/>
  <c r="BQ19"/>
  <c r="BU19"/>
  <c r="BE19"/>
  <c r="CQ19"/>
  <c r="CE19"/>
  <c r="AO19"/>
  <c r="AG19"/>
  <c r="AK19"/>
  <c r="AC19"/>
  <c r="L19"/>
  <c r="BM30"/>
  <c r="BQ30"/>
  <c r="BU30"/>
  <c r="BE30"/>
  <c r="BI30"/>
  <c r="AO30"/>
  <c r="AW30"/>
  <c r="Q30"/>
  <c r="U30"/>
  <c r="Y30"/>
  <c r="CI30"/>
  <c r="CM30"/>
  <c r="CQ30"/>
  <c r="CE30"/>
  <c r="AK30"/>
  <c r="BA30"/>
  <c r="AS30"/>
  <c r="AG30"/>
  <c r="L30"/>
  <c r="M30"/>
  <c r="AC30"/>
  <c r="CI65"/>
  <c r="AS65"/>
  <c r="BM65"/>
  <c r="AO65"/>
  <c r="AW65"/>
  <c r="U65"/>
  <c r="BQ65"/>
  <c r="AC65"/>
  <c r="BU65"/>
  <c r="CM65"/>
  <c r="L65"/>
  <c r="BE65"/>
  <c r="CQ65"/>
  <c r="BA65"/>
  <c r="M65"/>
  <c r="AG65"/>
  <c r="CE65"/>
  <c r="Q65"/>
  <c r="AK65"/>
  <c r="Y65"/>
  <c r="BI65"/>
  <c r="K62"/>
  <c r="H62"/>
  <c r="CE38"/>
  <c r="BA38"/>
  <c r="Y38"/>
  <c r="BE38"/>
  <c r="Q38"/>
  <c r="CI38"/>
  <c r="AK38"/>
  <c r="L38"/>
  <c r="BM38"/>
  <c r="AO38"/>
  <c r="U38"/>
  <c r="BQ38"/>
  <c r="CM38"/>
  <c r="BI38"/>
  <c r="M38"/>
  <c r="AS38"/>
  <c r="CQ38"/>
  <c r="AW38"/>
  <c r="AC38"/>
  <c r="BU38"/>
  <c r="AG38"/>
  <c r="H27"/>
  <c r="K27"/>
  <c r="K48"/>
  <c r="H48"/>
  <c r="K11"/>
  <c r="H11"/>
  <c r="H13"/>
  <c r="K13"/>
  <c r="K18"/>
  <c r="H18"/>
  <c r="CE8"/>
  <c r="CI8"/>
  <c r="BM8"/>
  <c r="CM8"/>
  <c r="BQ8"/>
  <c r="CQ8"/>
  <c r="BI8"/>
  <c r="BU8"/>
  <c r="BA8"/>
  <c r="AG8"/>
  <c r="BE8"/>
  <c r="AK8"/>
  <c r="AW8"/>
  <c r="AO8"/>
  <c r="AS8"/>
  <c r="AC8"/>
  <c r="Q8"/>
  <c r="L8"/>
  <c r="M8"/>
  <c r="U8"/>
  <c r="Y8"/>
  <c r="K33"/>
  <c r="H33"/>
  <c r="K36"/>
  <c r="H36"/>
  <c r="K34"/>
  <c r="H34"/>
  <c r="K21"/>
  <c r="CE24"/>
  <c r="CI24"/>
  <c r="BM24"/>
  <c r="CM24"/>
  <c r="BQ24"/>
  <c r="CQ24"/>
  <c r="BI24"/>
  <c r="BU24"/>
  <c r="BA24"/>
  <c r="AG24"/>
  <c r="BE24"/>
  <c r="AW24"/>
  <c r="AK24"/>
  <c r="AO24"/>
  <c r="AS24"/>
  <c r="AC24"/>
  <c r="M24"/>
  <c r="Q24"/>
  <c r="L24"/>
  <c r="U24"/>
  <c r="Y24"/>
  <c r="K6"/>
  <c r="H6"/>
  <c r="K25"/>
  <c r="H25"/>
  <c r="H39"/>
  <c r="K39"/>
  <c r="H29"/>
  <c r="K29"/>
  <c r="H12"/>
  <c r="K12"/>
  <c r="K44"/>
  <c r="H44"/>
  <c r="K20"/>
  <c r="H20"/>
  <c r="Y58" i="6"/>
  <c r="CI14" i="11"/>
  <c r="BM14"/>
  <c r="CM14"/>
  <c r="BQ14"/>
  <c r="CQ14"/>
  <c r="BU14"/>
  <c r="CE14"/>
  <c r="BE14"/>
  <c r="AK14"/>
  <c r="BA14"/>
  <c r="AO14"/>
  <c r="AS14"/>
  <c r="AC14"/>
  <c r="AG14"/>
  <c r="Q14"/>
  <c r="L14"/>
  <c r="AW14"/>
  <c r="U14"/>
  <c r="BI14"/>
  <c r="M14"/>
  <c r="Y14"/>
  <c r="CQ10"/>
  <c r="BU10"/>
  <c r="CE10"/>
  <c r="CI10"/>
  <c r="BM10"/>
  <c r="BQ10"/>
  <c r="BI10"/>
  <c r="CM10"/>
  <c r="AW10"/>
  <c r="BA10"/>
  <c r="AS10"/>
  <c r="AC10"/>
  <c r="AG10"/>
  <c r="BE10"/>
  <c r="AK10"/>
  <c r="AO10"/>
  <c r="M10"/>
  <c r="Y10"/>
  <c r="Q10"/>
  <c r="L10"/>
  <c r="U10"/>
  <c r="H32"/>
  <c r="K32"/>
  <c r="K31"/>
  <c r="H31"/>
  <c r="H41"/>
  <c r="K41"/>
  <c r="H42"/>
  <c r="K42"/>
  <c r="CE5"/>
  <c r="BI5"/>
  <c r="BU5"/>
  <c r="BQ5"/>
  <c r="BM5"/>
  <c r="BA5"/>
  <c r="CQ5"/>
  <c r="CM5"/>
  <c r="BE5"/>
  <c r="AW5"/>
  <c r="AG5"/>
  <c r="CI5"/>
  <c r="AK5"/>
  <c r="AO5"/>
  <c r="AC5"/>
  <c r="L5"/>
  <c r="Q5"/>
  <c r="AS5"/>
  <c r="M5"/>
  <c r="U5"/>
  <c r="Y5"/>
  <c r="Y55" i="7"/>
  <c r="H47" i="11"/>
  <c r="K47"/>
  <c r="CE7"/>
  <c r="BI7"/>
  <c r="BM7"/>
  <c r="AW7"/>
  <c r="CM7"/>
  <c r="BU7"/>
  <c r="BA7"/>
  <c r="CI7"/>
  <c r="BE7"/>
  <c r="AG7"/>
  <c r="AK7"/>
  <c r="AO7"/>
  <c r="CQ7"/>
  <c r="BQ7"/>
  <c r="Q7"/>
  <c r="L7"/>
  <c r="AC7"/>
  <c r="U7"/>
  <c r="AS7"/>
  <c r="M7"/>
  <c r="Y7"/>
  <c r="K28"/>
  <c r="H28"/>
  <c r="K26"/>
  <c r="H26"/>
  <c r="H23"/>
  <c r="K23"/>
  <c r="K37"/>
  <c r="H37"/>
  <c r="H22"/>
  <c r="K22"/>
  <c r="H17"/>
  <c r="K17"/>
  <c r="Y58" i="5"/>
  <c r="Y58" i="4"/>
  <c r="Y56" i="3"/>
  <c r="Y58" i="1"/>
  <c r="Y57" i="9"/>
  <c r="Y60" i="2"/>
  <c r="Y59" i="10"/>
  <c r="Y58" i="8"/>
  <c r="F71" i="11"/>
  <c r="H14"/>
  <c r="H5"/>
  <c r="CU9" l="1"/>
  <c r="CU19"/>
  <c r="BY9"/>
  <c r="BF9"/>
  <c r="AX9"/>
  <c r="AP9"/>
  <c r="CF9"/>
  <c r="AL9"/>
  <c r="AH9"/>
  <c r="BB9"/>
  <c r="CN9"/>
  <c r="BR9"/>
  <c r="AT9"/>
  <c r="BV9"/>
  <c r="R9"/>
  <c r="V9"/>
  <c r="CR9"/>
  <c r="CJ9"/>
  <c r="N9"/>
  <c r="BN9"/>
  <c r="Z9"/>
  <c r="BJ9"/>
  <c r="AD9"/>
  <c r="CJ19"/>
  <c r="CN19"/>
  <c r="BV19"/>
  <c r="BB19"/>
  <c r="AH19"/>
  <c r="BF19"/>
  <c r="AP19"/>
  <c r="AD19"/>
  <c r="R19"/>
  <c r="Z19"/>
  <c r="CF19"/>
  <c r="BN19"/>
  <c r="BR19"/>
  <c r="BJ19"/>
  <c r="CR19"/>
  <c r="AL19"/>
  <c r="AX19"/>
  <c r="AT19"/>
  <c r="N19"/>
  <c r="V19"/>
  <c r="BY30"/>
  <c r="CU30"/>
  <c r="BY19"/>
  <c r="CN30"/>
  <c r="BN30"/>
  <c r="BF30"/>
  <c r="BJ30"/>
  <c r="BV30"/>
  <c r="AP30"/>
  <c r="AD30"/>
  <c r="AL30"/>
  <c r="Z30"/>
  <c r="R30"/>
  <c r="CR30"/>
  <c r="BR30"/>
  <c r="BB30"/>
  <c r="CJ30"/>
  <c r="CF30"/>
  <c r="AX30"/>
  <c r="AT30"/>
  <c r="AH30"/>
  <c r="V30"/>
  <c r="N30"/>
  <c r="BY65"/>
  <c r="R65"/>
  <c r="BB65"/>
  <c r="BV65"/>
  <c r="BJ65"/>
  <c r="CR65"/>
  <c r="AT65"/>
  <c r="CJ65"/>
  <c r="BR65"/>
  <c r="AP65"/>
  <c r="BN65"/>
  <c r="CF65"/>
  <c r="AH65"/>
  <c r="AD65"/>
  <c r="AX65"/>
  <c r="N65"/>
  <c r="AL65"/>
  <c r="Z65"/>
  <c r="V65"/>
  <c r="CN65"/>
  <c r="BF65"/>
  <c r="CU65"/>
  <c r="BM62"/>
  <c r="AK62"/>
  <c r="U62"/>
  <c r="AC62"/>
  <c r="CM62"/>
  <c r="AO62"/>
  <c r="M62"/>
  <c r="CQ62"/>
  <c r="BQ62"/>
  <c r="BI62"/>
  <c r="Y62"/>
  <c r="AS62"/>
  <c r="L62"/>
  <c r="BU62"/>
  <c r="AW62"/>
  <c r="Q62"/>
  <c r="BA62"/>
  <c r="CE62"/>
  <c r="AG62"/>
  <c r="BE62"/>
  <c r="CI62"/>
  <c r="BV38"/>
  <c r="AT38"/>
  <c r="CF38"/>
  <c r="AD38"/>
  <c r="R38"/>
  <c r="BF38"/>
  <c r="AH38"/>
  <c r="AL38"/>
  <c r="CJ38"/>
  <c r="BJ38"/>
  <c r="V38"/>
  <c r="CN38"/>
  <c r="CR38"/>
  <c r="BR38"/>
  <c r="BN38"/>
  <c r="Z38"/>
  <c r="BB38"/>
  <c r="AX38"/>
  <c r="N38"/>
  <c r="AP38"/>
  <c r="BY38"/>
  <c r="CU38"/>
  <c r="CU24"/>
  <c r="BY5"/>
  <c r="BY24"/>
  <c r="CU7"/>
  <c r="CU5"/>
  <c r="BY14"/>
  <c r="BY8"/>
  <c r="CU10"/>
  <c r="CU8"/>
  <c r="CU14"/>
  <c r="BY7"/>
  <c r="BY10"/>
  <c r="CE32"/>
  <c r="CI32"/>
  <c r="BM32"/>
  <c r="CM32"/>
  <c r="BQ32"/>
  <c r="BU32"/>
  <c r="BI32"/>
  <c r="CQ32"/>
  <c r="BA32"/>
  <c r="AW32"/>
  <c r="AG32"/>
  <c r="AK32"/>
  <c r="BE32"/>
  <c r="AO32"/>
  <c r="AS32"/>
  <c r="M32"/>
  <c r="AC32"/>
  <c r="Q32"/>
  <c r="L32"/>
  <c r="U32"/>
  <c r="Y32"/>
  <c r="CE31"/>
  <c r="CM31"/>
  <c r="BI31"/>
  <c r="CQ31"/>
  <c r="CI31"/>
  <c r="BQ31"/>
  <c r="BA31"/>
  <c r="BE31"/>
  <c r="AW31"/>
  <c r="AG31"/>
  <c r="AK31"/>
  <c r="BU31"/>
  <c r="AO31"/>
  <c r="AS31"/>
  <c r="AC31"/>
  <c r="Q31"/>
  <c r="L31"/>
  <c r="U31"/>
  <c r="BM31"/>
  <c r="M31"/>
  <c r="Y31"/>
  <c r="CQ33"/>
  <c r="BU33"/>
  <c r="BM33"/>
  <c r="BE33"/>
  <c r="CM33"/>
  <c r="BI33"/>
  <c r="CI33"/>
  <c r="CE33"/>
  <c r="BQ33"/>
  <c r="BA33"/>
  <c r="AS33"/>
  <c r="AW33"/>
  <c r="AG33"/>
  <c r="AK33"/>
  <c r="Y33"/>
  <c r="AO33"/>
  <c r="AC33"/>
  <c r="Q33"/>
  <c r="L33"/>
  <c r="U33"/>
  <c r="M33"/>
  <c r="CI13"/>
  <c r="BM13"/>
  <c r="AW13"/>
  <c r="CE13"/>
  <c r="CQ13"/>
  <c r="BQ13"/>
  <c r="BA13"/>
  <c r="BE13"/>
  <c r="CM13"/>
  <c r="BU13"/>
  <c r="BI13"/>
  <c r="AK13"/>
  <c r="AO13"/>
  <c r="AS13"/>
  <c r="AC13"/>
  <c r="AG13"/>
  <c r="U13"/>
  <c r="M13"/>
  <c r="Y13"/>
  <c r="Q13"/>
  <c r="L13"/>
  <c r="CM44"/>
  <c r="BQ44"/>
  <c r="CQ44"/>
  <c r="BU44"/>
  <c r="CE44"/>
  <c r="CI44"/>
  <c r="BI44"/>
  <c r="AO44"/>
  <c r="BM44"/>
  <c r="BA44"/>
  <c r="AS44"/>
  <c r="BE44"/>
  <c r="AW44"/>
  <c r="AG44"/>
  <c r="AK44"/>
  <c r="U44"/>
  <c r="Q44"/>
  <c r="M44"/>
  <c r="Y44"/>
  <c r="AC44"/>
  <c r="L44"/>
  <c r="CN7"/>
  <c r="BR7"/>
  <c r="CR7"/>
  <c r="BV7"/>
  <c r="CF7"/>
  <c r="BJ7"/>
  <c r="CJ7"/>
  <c r="BF7"/>
  <c r="BN7"/>
  <c r="BB7"/>
  <c r="AP7"/>
  <c r="AT7"/>
  <c r="AD7"/>
  <c r="AH7"/>
  <c r="AX7"/>
  <c r="AL7"/>
  <c r="R7"/>
  <c r="V7"/>
  <c r="Z7"/>
  <c r="N7"/>
  <c r="CE47"/>
  <c r="BI47"/>
  <c r="BM47"/>
  <c r="CQ47"/>
  <c r="CM47"/>
  <c r="BA47"/>
  <c r="CI47"/>
  <c r="BE47"/>
  <c r="BU47"/>
  <c r="AW47"/>
  <c r="AG47"/>
  <c r="AK47"/>
  <c r="AO47"/>
  <c r="BQ47"/>
  <c r="AC47"/>
  <c r="Q47"/>
  <c r="L47"/>
  <c r="AS47"/>
  <c r="Y47"/>
  <c r="U47"/>
  <c r="M47"/>
  <c r="CM12"/>
  <c r="BQ12"/>
  <c r="CQ12"/>
  <c r="BU12"/>
  <c r="CE12"/>
  <c r="CI12"/>
  <c r="BM12"/>
  <c r="BI12"/>
  <c r="BA12"/>
  <c r="AO12"/>
  <c r="AS12"/>
  <c r="AC12"/>
  <c r="BE12"/>
  <c r="AW12"/>
  <c r="AG12"/>
  <c r="AK12"/>
  <c r="U12"/>
  <c r="Q12"/>
  <c r="L12"/>
  <c r="M12"/>
  <c r="Y12"/>
  <c r="CI21"/>
  <c r="BM21"/>
  <c r="AW21"/>
  <c r="BU21"/>
  <c r="BA21"/>
  <c r="CM21"/>
  <c r="BE21"/>
  <c r="CQ21"/>
  <c r="BI21"/>
  <c r="AK21"/>
  <c r="BQ21"/>
  <c r="AO21"/>
  <c r="AS21"/>
  <c r="CE21"/>
  <c r="U21"/>
  <c r="AG21"/>
  <c r="M21"/>
  <c r="Y21"/>
  <c r="AC21"/>
  <c r="Q21"/>
  <c r="L21"/>
  <c r="CQ17"/>
  <c r="BU17"/>
  <c r="BM17"/>
  <c r="BE17"/>
  <c r="CM17"/>
  <c r="BI17"/>
  <c r="CI17"/>
  <c r="AW17"/>
  <c r="CE17"/>
  <c r="BQ17"/>
  <c r="BA17"/>
  <c r="AS17"/>
  <c r="AC17"/>
  <c r="AG17"/>
  <c r="AK17"/>
  <c r="Y17"/>
  <c r="Q17"/>
  <c r="L17"/>
  <c r="AO17"/>
  <c r="U17"/>
  <c r="M17"/>
  <c r="CQ26"/>
  <c r="BU26"/>
  <c r="CE26"/>
  <c r="CI26"/>
  <c r="BM26"/>
  <c r="BQ26"/>
  <c r="BI26"/>
  <c r="AW26"/>
  <c r="CM26"/>
  <c r="BA26"/>
  <c r="AS26"/>
  <c r="BE26"/>
  <c r="AG26"/>
  <c r="AK26"/>
  <c r="AO26"/>
  <c r="M26"/>
  <c r="U26"/>
  <c r="Y26"/>
  <c r="AC26"/>
  <c r="Q26"/>
  <c r="L26"/>
  <c r="CI22"/>
  <c r="BM22"/>
  <c r="CM22"/>
  <c r="BQ22"/>
  <c r="CQ22"/>
  <c r="BU22"/>
  <c r="CE22"/>
  <c r="BE22"/>
  <c r="BI22"/>
  <c r="AK22"/>
  <c r="AW22"/>
  <c r="AO22"/>
  <c r="AS22"/>
  <c r="BA22"/>
  <c r="AG22"/>
  <c r="AC22"/>
  <c r="Q22"/>
  <c r="L22"/>
  <c r="U22"/>
  <c r="M22"/>
  <c r="Y22"/>
  <c r="CN5"/>
  <c r="BR5"/>
  <c r="CR5"/>
  <c r="BV5"/>
  <c r="CF5"/>
  <c r="BN5"/>
  <c r="CJ5"/>
  <c r="BJ5"/>
  <c r="AP5"/>
  <c r="BF5"/>
  <c r="AX5"/>
  <c r="AT5"/>
  <c r="AD5"/>
  <c r="AH5"/>
  <c r="AL5"/>
  <c r="R5"/>
  <c r="BB5"/>
  <c r="Z5"/>
  <c r="V5"/>
  <c r="N5"/>
  <c r="CQ42"/>
  <c r="BU42"/>
  <c r="CE42"/>
  <c r="CI42"/>
  <c r="BM42"/>
  <c r="CM42"/>
  <c r="BI42"/>
  <c r="BQ42"/>
  <c r="BA42"/>
  <c r="AS42"/>
  <c r="BE42"/>
  <c r="AW42"/>
  <c r="AG42"/>
  <c r="AK42"/>
  <c r="AO42"/>
  <c r="M42"/>
  <c r="Y42"/>
  <c r="U42"/>
  <c r="AC42"/>
  <c r="Q42"/>
  <c r="L42"/>
  <c r="CI6"/>
  <c r="BM6"/>
  <c r="CM6"/>
  <c r="BQ6"/>
  <c r="CQ6"/>
  <c r="BU6"/>
  <c r="BE6"/>
  <c r="CE6"/>
  <c r="AK6"/>
  <c r="AW6"/>
  <c r="AO6"/>
  <c r="BI6"/>
  <c r="AS6"/>
  <c r="AC6"/>
  <c r="BA6"/>
  <c r="AG6"/>
  <c r="Q6"/>
  <c r="L6"/>
  <c r="U6"/>
  <c r="M6"/>
  <c r="Y6"/>
  <c r="CM11"/>
  <c r="BQ11"/>
  <c r="CI11"/>
  <c r="CE11"/>
  <c r="BA11"/>
  <c r="CQ11"/>
  <c r="BE11"/>
  <c r="BM11"/>
  <c r="BI11"/>
  <c r="BU11"/>
  <c r="AW11"/>
  <c r="AO11"/>
  <c r="AS11"/>
  <c r="AC11"/>
  <c r="AG11"/>
  <c r="M11"/>
  <c r="Y11"/>
  <c r="Q11"/>
  <c r="L11"/>
  <c r="AK11"/>
  <c r="U11"/>
  <c r="CF10"/>
  <c r="BJ10"/>
  <c r="CR10"/>
  <c r="CN10"/>
  <c r="CJ10"/>
  <c r="BV10"/>
  <c r="AX10"/>
  <c r="BB10"/>
  <c r="BR10"/>
  <c r="BN10"/>
  <c r="BF10"/>
  <c r="AH10"/>
  <c r="AL10"/>
  <c r="AP10"/>
  <c r="AD10"/>
  <c r="AT10"/>
  <c r="R10"/>
  <c r="V10"/>
  <c r="Z10"/>
  <c r="N10"/>
  <c r="CI29"/>
  <c r="BM29"/>
  <c r="AW29"/>
  <c r="CQ29"/>
  <c r="BA29"/>
  <c r="CE29"/>
  <c r="BQ29"/>
  <c r="BE29"/>
  <c r="BU29"/>
  <c r="BI29"/>
  <c r="AK29"/>
  <c r="AO29"/>
  <c r="AS29"/>
  <c r="CM29"/>
  <c r="U29"/>
  <c r="M29"/>
  <c r="AG29"/>
  <c r="Y29"/>
  <c r="Q29"/>
  <c r="L29"/>
  <c r="AC29"/>
  <c r="CQ34"/>
  <c r="BU34"/>
  <c r="CE34"/>
  <c r="CI34"/>
  <c r="BM34"/>
  <c r="CM34"/>
  <c r="BI34"/>
  <c r="BQ34"/>
  <c r="AS34"/>
  <c r="BA34"/>
  <c r="AW34"/>
  <c r="AG34"/>
  <c r="AK34"/>
  <c r="AO34"/>
  <c r="M34"/>
  <c r="BE34"/>
  <c r="Y34"/>
  <c r="AC34"/>
  <c r="U34"/>
  <c r="Q34"/>
  <c r="L34"/>
  <c r="CJ8"/>
  <c r="BN8"/>
  <c r="CR8"/>
  <c r="CN8"/>
  <c r="AX8"/>
  <c r="CF8"/>
  <c r="BV8"/>
  <c r="BB8"/>
  <c r="BR8"/>
  <c r="BF8"/>
  <c r="BJ8"/>
  <c r="AL8"/>
  <c r="AP8"/>
  <c r="AT8"/>
  <c r="AD8"/>
  <c r="AH8"/>
  <c r="R8"/>
  <c r="V8"/>
  <c r="Z8"/>
  <c r="N8"/>
  <c r="K71"/>
  <c r="CQ41"/>
  <c r="BU41"/>
  <c r="BE41"/>
  <c r="CI41"/>
  <c r="CE41"/>
  <c r="BI41"/>
  <c r="BQ41"/>
  <c r="BM41"/>
  <c r="BA41"/>
  <c r="AS41"/>
  <c r="CM41"/>
  <c r="AW41"/>
  <c r="AG41"/>
  <c r="AK41"/>
  <c r="Y41"/>
  <c r="AO41"/>
  <c r="AC41"/>
  <c r="Q41"/>
  <c r="L41"/>
  <c r="U41"/>
  <c r="M41"/>
  <c r="CR14"/>
  <c r="CN14"/>
  <c r="BR14"/>
  <c r="BB14"/>
  <c r="BF14"/>
  <c r="CJ14"/>
  <c r="CF14"/>
  <c r="BV14"/>
  <c r="BJ14"/>
  <c r="AX14"/>
  <c r="AP14"/>
  <c r="AT14"/>
  <c r="AD14"/>
  <c r="AH14"/>
  <c r="V14"/>
  <c r="Z14"/>
  <c r="N14"/>
  <c r="AL14"/>
  <c r="BN14"/>
  <c r="R14"/>
  <c r="CE48"/>
  <c r="CI48"/>
  <c r="BM48"/>
  <c r="CM48"/>
  <c r="BQ48"/>
  <c r="BU48"/>
  <c r="BI48"/>
  <c r="CQ48"/>
  <c r="BA48"/>
  <c r="AW48"/>
  <c r="AG48"/>
  <c r="AK48"/>
  <c r="AO48"/>
  <c r="AS48"/>
  <c r="AC48"/>
  <c r="BE48"/>
  <c r="Q48"/>
  <c r="L48"/>
  <c r="U48"/>
  <c r="M48"/>
  <c r="Y48"/>
  <c r="CQ25"/>
  <c r="BU25"/>
  <c r="CI25"/>
  <c r="BE25"/>
  <c r="CE25"/>
  <c r="BQ25"/>
  <c r="BI25"/>
  <c r="BM25"/>
  <c r="CM25"/>
  <c r="BA25"/>
  <c r="AS25"/>
  <c r="AG25"/>
  <c r="AW25"/>
  <c r="AK25"/>
  <c r="Y25"/>
  <c r="AC25"/>
  <c r="Q25"/>
  <c r="L25"/>
  <c r="AO25"/>
  <c r="U25"/>
  <c r="M25"/>
  <c r="CI37"/>
  <c r="BM37"/>
  <c r="BQ37"/>
  <c r="BU37"/>
  <c r="BA37"/>
  <c r="CM37"/>
  <c r="BE37"/>
  <c r="CQ37"/>
  <c r="BI37"/>
  <c r="AK37"/>
  <c r="AO37"/>
  <c r="AS37"/>
  <c r="CE37"/>
  <c r="U37"/>
  <c r="AG37"/>
  <c r="M37"/>
  <c r="Y37"/>
  <c r="AC37"/>
  <c r="AW37"/>
  <c r="Q37"/>
  <c r="L37"/>
  <c r="CE39"/>
  <c r="BI39"/>
  <c r="BQ39"/>
  <c r="BU39"/>
  <c r="BM39"/>
  <c r="BA39"/>
  <c r="CM39"/>
  <c r="BE39"/>
  <c r="CI39"/>
  <c r="AW39"/>
  <c r="AG39"/>
  <c r="AK39"/>
  <c r="CQ39"/>
  <c r="AO39"/>
  <c r="AC39"/>
  <c r="Q39"/>
  <c r="L39"/>
  <c r="AS39"/>
  <c r="U39"/>
  <c r="Y39"/>
  <c r="M39"/>
  <c r="CJ24"/>
  <c r="BN24"/>
  <c r="AX24"/>
  <c r="CN24"/>
  <c r="CF24"/>
  <c r="BV24"/>
  <c r="BB24"/>
  <c r="BF24"/>
  <c r="BR24"/>
  <c r="BJ24"/>
  <c r="AL24"/>
  <c r="CR24"/>
  <c r="AP24"/>
  <c r="AT24"/>
  <c r="AD24"/>
  <c r="AH24"/>
  <c r="R24"/>
  <c r="V24"/>
  <c r="Z24"/>
  <c r="N24"/>
  <c r="CM36"/>
  <c r="BQ36"/>
  <c r="CQ36"/>
  <c r="BU36"/>
  <c r="CE36"/>
  <c r="BM36"/>
  <c r="BI36"/>
  <c r="CI36"/>
  <c r="BE36"/>
  <c r="AO36"/>
  <c r="AS36"/>
  <c r="BA36"/>
  <c r="AW36"/>
  <c r="AG36"/>
  <c r="AK36"/>
  <c r="U36"/>
  <c r="M36"/>
  <c r="Y36"/>
  <c r="Q36"/>
  <c r="AC36"/>
  <c r="L36"/>
  <c r="CM27"/>
  <c r="BQ27"/>
  <c r="BA27"/>
  <c r="CQ27"/>
  <c r="CI27"/>
  <c r="CE27"/>
  <c r="BE27"/>
  <c r="BI27"/>
  <c r="BU27"/>
  <c r="BM27"/>
  <c r="AO27"/>
  <c r="AS27"/>
  <c r="AG27"/>
  <c r="AW27"/>
  <c r="M27"/>
  <c r="Y27"/>
  <c r="AK27"/>
  <c r="AC27"/>
  <c r="Q27"/>
  <c r="L27"/>
  <c r="U27"/>
  <c r="CM28"/>
  <c r="BQ28"/>
  <c r="CQ28"/>
  <c r="BU28"/>
  <c r="CE28"/>
  <c r="CI28"/>
  <c r="BI28"/>
  <c r="BM28"/>
  <c r="BA28"/>
  <c r="AO28"/>
  <c r="AS28"/>
  <c r="BE28"/>
  <c r="AG28"/>
  <c r="AK28"/>
  <c r="U28"/>
  <c r="M28"/>
  <c r="L28"/>
  <c r="Y28"/>
  <c r="AW28"/>
  <c r="AC28"/>
  <c r="Q28"/>
  <c r="CE23"/>
  <c r="BQ23"/>
  <c r="BI23"/>
  <c r="AW23"/>
  <c r="BU23"/>
  <c r="BM23"/>
  <c r="CM23"/>
  <c r="BA23"/>
  <c r="BE23"/>
  <c r="AG23"/>
  <c r="CQ23"/>
  <c r="AK23"/>
  <c r="AO23"/>
  <c r="CI23"/>
  <c r="AC23"/>
  <c r="Q23"/>
  <c r="L23"/>
  <c r="U23"/>
  <c r="M23"/>
  <c r="AS23"/>
  <c r="Y23"/>
  <c r="CM20"/>
  <c r="BQ20"/>
  <c r="CQ20"/>
  <c r="BU20"/>
  <c r="CE20"/>
  <c r="BM20"/>
  <c r="BI20"/>
  <c r="CI20"/>
  <c r="BE20"/>
  <c r="AW20"/>
  <c r="AO20"/>
  <c r="AS20"/>
  <c r="AC20"/>
  <c r="AG20"/>
  <c r="AK20"/>
  <c r="U20"/>
  <c r="BA20"/>
  <c r="L20"/>
  <c r="M20"/>
  <c r="Y20"/>
  <c r="Q20"/>
  <c r="CQ18"/>
  <c r="BU18"/>
  <c r="CE18"/>
  <c r="CI18"/>
  <c r="BM18"/>
  <c r="CM18"/>
  <c r="BI18"/>
  <c r="AW18"/>
  <c r="BQ18"/>
  <c r="BE18"/>
  <c r="AS18"/>
  <c r="AC18"/>
  <c r="AG18"/>
  <c r="BA18"/>
  <c r="AK18"/>
  <c r="AO18"/>
  <c r="M18"/>
  <c r="Y18"/>
  <c r="U18"/>
  <c r="Q18"/>
  <c r="L18"/>
  <c r="H71"/>
  <c r="BZ9" l="1"/>
  <c r="CV9"/>
  <c r="BZ19"/>
  <c r="CV19"/>
  <c r="CV30"/>
  <c r="BZ30"/>
  <c r="BZ65"/>
  <c r="CV65"/>
  <c r="BY62"/>
  <c r="BJ62"/>
  <c r="AH62"/>
  <c r="CN62"/>
  <c r="AL62"/>
  <c r="BR62"/>
  <c r="Z62"/>
  <c r="AD62"/>
  <c r="BV62"/>
  <c r="CJ62"/>
  <c r="V62"/>
  <c r="CF62"/>
  <c r="AX62"/>
  <c r="CR62"/>
  <c r="BB62"/>
  <c r="AP62"/>
  <c r="N62"/>
  <c r="BN62"/>
  <c r="AT62"/>
  <c r="R62"/>
  <c r="BF62"/>
  <c r="CU62"/>
  <c r="BZ38"/>
  <c r="CV38"/>
  <c r="CU17"/>
  <c r="CU47"/>
  <c r="CV7"/>
  <c r="CU25"/>
  <c r="CU36"/>
  <c r="BZ14"/>
  <c r="CV10"/>
  <c r="BZ5"/>
  <c r="CU12"/>
  <c r="BY33"/>
  <c r="CU27"/>
  <c r="BY27"/>
  <c r="BY39"/>
  <c r="BY48"/>
  <c r="BY41"/>
  <c r="CU41"/>
  <c r="BY34"/>
  <c r="BY12"/>
  <c r="BY44"/>
  <c r="CU31"/>
  <c r="CU11"/>
  <c r="CU22"/>
  <c r="CU21"/>
  <c r="BZ7"/>
  <c r="BY42"/>
  <c r="BY23"/>
  <c r="BY28"/>
  <c r="BY37"/>
  <c r="BY25"/>
  <c r="CU6"/>
  <c r="CU26"/>
  <c r="CU20"/>
  <c r="BY36"/>
  <c r="CV24"/>
  <c r="CU48"/>
  <c r="CU13"/>
  <c r="CU18"/>
  <c r="CU23"/>
  <c r="BZ24"/>
  <c r="CU39"/>
  <c r="CV8"/>
  <c r="CU34"/>
  <c r="BY29"/>
  <c r="BZ10"/>
  <c r="CU42"/>
  <c r="BY22"/>
  <c r="BY47"/>
  <c r="CU33"/>
  <c r="BY18"/>
  <c r="BY20"/>
  <c r="CU28"/>
  <c r="CU37"/>
  <c r="BY11"/>
  <c r="BY26"/>
  <c r="BY17"/>
  <c r="CU44"/>
  <c r="BY13"/>
  <c r="BY31"/>
  <c r="CU32"/>
  <c r="CV14"/>
  <c r="BZ8"/>
  <c r="CU29"/>
  <c r="M71"/>
  <c r="BY6"/>
  <c r="BI71"/>
  <c r="CV5"/>
  <c r="BY21"/>
  <c r="CI71"/>
  <c r="BY32"/>
  <c r="CQ71"/>
  <c r="U71"/>
  <c r="AS71"/>
  <c r="L71"/>
  <c r="AW71"/>
  <c r="BM71"/>
  <c r="CE71"/>
  <c r="AO71"/>
  <c r="Y71"/>
  <c r="Q71"/>
  <c r="AG71"/>
  <c r="BE71"/>
  <c r="BQ71"/>
  <c r="CM71"/>
  <c r="AK71"/>
  <c r="AC71"/>
  <c r="BU71"/>
  <c r="BA71"/>
  <c r="CR37"/>
  <c r="BV37"/>
  <c r="CF37"/>
  <c r="CJ37"/>
  <c r="BN37"/>
  <c r="CN37"/>
  <c r="BJ37"/>
  <c r="BR37"/>
  <c r="AX37"/>
  <c r="AT37"/>
  <c r="AD37"/>
  <c r="AH37"/>
  <c r="BF37"/>
  <c r="AL37"/>
  <c r="AP37"/>
  <c r="BB37"/>
  <c r="Z37"/>
  <c r="N37"/>
  <c r="R37"/>
  <c r="V37"/>
  <c r="CR13"/>
  <c r="BV13"/>
  <c r="CF13"/>
  <c r="CJ13"/>
  <c r="BN13"/>
  <c r="CN13"/>
  <c r="BJ13"/>
  <c r="AX13"/>
  <c r="AT13"/>
  <c r="AD13"/>
  <c r="BF13"/>
  <c r="BB13"/>
  <c r="AH13"/>
  <c r="AL13"/>
  <c r="BR13"/>
  <c r="AP13"/>
  <c r="R13"/>
  <c r="Z13"/>
  <c r="N13"/>
  <c r="V13"/>
  <c r="CR36"/>
  <c r="BV36"/>
  <c r="CN36"/>
  <c r="CJ36"/>
  <c r="BF36"/>
  <c r="CF36"/>
  <c r="BJ36"/>
  <c r="BR36"/>
  <c r="BN36"/>
  <c r="AX36"/>
  <c r="BB36"/>
  <c r="AT36"/>
  <c r="AD36"/>
  <c r="AH36"/>
  <c r="AL36"/>
  <c r="Z36"/>
  <c r="N36"/>
  <c r="V36"/>
  <c r="AP36"/>
  <c r="R36"/>
  <c r="CF34"/>
  <c r="BJ34"/>
  <c r="BR34"/>
  <c r="BN34"/>
  <c r="AX34"/>
  <c r="CR34"/>
  <c r="BB34"/>
  <c r="CN34"/>
  <c r="CJ34"/>
  <c r="BF34"/>
  <c r="AH34"/>
  <c r="AL34"/>
  <c r="AP34"/>
  <c r="BV34"/>
  <c r="AD34"/>
  <c r="R34"/>
  <c r="Z34"/>
  <c r="V34"/>
  <c r="AT34"/>
  <c r="N34"/>
  <c r="CJ33"/>
  <c r="BN33"/>
  <c r="CN33"/>
  <c r="BR33"/>
  <c r="CR33"/>
  <c r="BV33"/>
  <c r="BF33"/>
  <c r="BJ33"/>
  <c r="AL33"/>
  <c r="AX33"/>
  <c r="AP33"/>
  <c r="BB33"/>
  <c r="AT33"/>
  <c r="AD33"/>
  <c r="AH33"/>
  <c r="R33"/>
  <c r="V33"/>
  <c r="CF33"/>
  <c r="Z33"/>
  <c r="N33"/>
  <c r="CR28"/>
  <c r="BV28"/>
  <c r="BF28"/>
  <c r="BJ28"/>
  <c r="CN28"/>
  <c r="CJ28"/>
  <c r="CF28"/>
  <c r="AX28"/>
  <c r="BB28"/>
  <c r="AT28"/>
  <c r="AD28"/>
  <c r="BN28"/>
  <c r="BR28"/>
  <c r="AH28"/>
  <c r="AL28"/>
  <c r="Z28"/>
  <c r="V28"/>
  <c r="N28"/>
  <c r="AP28"/>
  <c r="R28"/>
  <c r="CF18"/>
  <c r="BJ18"/>
  <c r="BR18"/>
  <c r="BN18"/>
  <c r="AX18"/>
  <c r="BB18"/>
  <c r="CR18"/>
  <c r="CN18"/>
  <c r="CJ18"/>
  <c r="BF18"/>
  <c r="AH18"/>
  <c r="AL18"/>
  <c r="BV18"/>
  <c r="AP18"/>
  <c r="Z18"/>
  <c r="R18"/>
  <c r="AD18"/>
  <c r="V18"/>
  <c r="AT18"/>
  <c r="N18"/>
  <c r="CR20"/>
  <c r="BV20"/>
  <c r="CF20"/>
  <c r="BF20"/>
  <c r="BJ20"/>
  <c r="BR20"/>
  <c r="BN20"/>
  <c r="AX20"/>
  <c r="BB20"/>
  <c r="AT20"/>
  <c r="AD20"/>
  <c r="CN20"/>
  <c r="AH20"/>
  <c r="AL20"/>
  <c r="CJ20"/>
  <c r="Z20"/>
  <c r="N20"/>
  <c r="V20"/>
  <c r="AP20"/>
  <c r="R20"/>
  <c r="CF11"/>
  <c r="CJ11"/>
  <c r="BN11"/>
  <c r="CN11"/>
  <c r="BR11"/>
  <c r="BJ11"/>
  <c r="CR11"/>
  <c r="BV11"/>
  <c r="BB11"/>
  <c r="BF11"/>
  <c r="AX11"/>
  <c r="AH11"/>
  <c r="AL11"/>
  <c r="AP11"/>
  <c r="AT11"/>
  <c r="AD11"/>
  <c r="N11"/>
  <c r="R11"/>
  <c r="V11"/>
  <c r="Z11"/>
  <c r="CF42"/>
  <c r="BN42"/>
  <c r="BJ42"/>
  <c r="AX42"/>
  <c r="CN42"/>
  <c r="BV42"/>
  <c r="CJ42"/>
  <c r="BB42"/>
  <c r="BF42"/>
  <c r="AH42"/>
  <c r="AL42"/>
  <c r="AP42"/>
  <c r="CR42"/>
  <c r="BR42"/>
  <c r="Z42"/>
  <c r="AD42"/>
  <c r="AT42"/>
  <c r="R42"/>
  <c r="V42"/>
  <c r="N42"/>
  <c r="CF26"/>
  <c r="CR26"/>
  <c r="BJ26"/>
  <c r="CN26"/>
  <c r="CJ26"/>
  <c r="AX26"/>
  <c r="BV26"/>
  <c r="BB26"/>
  <c r="BR26"/>
  <c r="BN26"/>
  <c r="BF26"/>
  <c r="AH26"/>
  <c r="AL26"/>
  <c r="AP26"/>
  <c r="R26"/>
  <c r="V26"/>
  <c r="Z26"/>
  <c r="AD26"/>
  <c r="AT26"/>
  <c r="N26"/>
  <c r="CJ17"/>
  <c r="BN17"/>
  <c r="CN17"/>
  <c r="BR17"/>
  <c r="CR17"/>
  <c r="BV17"/>
  <c r="BF17"/>
  <c r="AL17"/>
  <c r="AP17"/>
  <c r="AX17"/>
  <c r="CF17"/>
  <c r="AT17"/>
  <c r="AD17"/>
  <c r="AH17"/>
  <c r="N17"/>
  <c r="BJ17"/>
  <c r="R17"/>
  <c r="V17"/>
  <c r="Z17"/>
  <c r="BB17"/>
  <c r="CR44"/>
  <c r="BV44"/>
  <c r="BF44"/>
  <c r="BR44"/>
  <c r="BN44"/>
  <c r="BJ44"/>
  <c r="AX44"/>
  <c r="CN44"/>
  <c r="CJ44"/>
  <c r="CF44"/>
  <c r="BB44"/>
  <c r="AT44"/>
  <c r="AD44"/>
  <c r="AH44"/>
  <c r="AL44"/>
  <c r="AP44"/>
  <c r="Z44"/>
  <c r="N44"/>
  <c r="V44"/>
  <c r="R44"/>
  <c r="CJ25"/>
  <c r="BN25"/>
  <c r="CN25"/>
  <c r="BR25"/>
  <c r="CR25"/>
  <c r="BV25"/>
  <c r="CF25"/>
  <c r="BF25"/>
  <c r="BB25"/>
  <c r="AL25"/>
  <c r="AP25"/>
  <c r="AT25"/>
  <c r="AD25"/>
  <c r="BJ25"/>
  <c r="AX25"/>
  <c r="AH25"/>
  <c r="R25"/>
  <c r="V25"/>
  <c r="Z25"/>
  <c r="N25"/>
  <c r="CR22"/>
  <c r="CN22"/>
  <c r="BR22"/>
  <c r="CJ22"/>
  <c r="BB22"/>
  <c r="CF22"/>
  <c r="BV22"/>
  <c r="BF22"/>
  <c r="BN22"/>
  <c r="BJ22"/>
  <c r="AX22"/>
  <c r="AP22"/>
  <c r="AT22"/>
  <c r="AD22"/>
  <c r="AH22"/>
  <c r="V22"/>
  <c r="Z22"/>
  <c r="N22"/>
  <c r="AL22"/>
  <c r="R22"/>
  <c r="CF27"/>
  <c r="CJ27"/>
  <c r="BN27"/>
  <c r="CN27"/>
  <c r="BR27"/>
  <c r="CR27"/>
  <c r="BJ27"/>
  <c r="BV27"/>
  <c r="BB27"/>
  <c r="BF27"/>
  <c r="AX27"/>
  <c r="AH27"/>
  <c r="AL27"/>
  <c r="AP27"/>
  <c r="AT27"/>
  <c r="AD27"/>
  <c r="N27"/>
  <c r="R27"/>
  <c r="V27"/>
  <c r="Z27"/>
  <c r="CR12"/>
  <c r="BV12"/>
  <c r="BF12"/>
  <c r="CN12"/>
  <c r="CJ12"/>
  <c r="BJ12"/>
  <c r="CF12"/>
  <c r="AX12"/>
  <c r="BR12"/>
  <c r="BN12"/>
  <c r="BB12"/>
  <c r="AT12"/>
  <c r="AD12"/>
  <c r="AH12"/>
  <c r="AL12"/>
  <c r="Z12"/>
  <c r="N12"/>
  <c r="R12"/>
  <c r="AP12"/>
  <c r="V12"/>
  <c r="CN39"/>
  <c r="BR39"/>
  <c r="CR39"/>
  <c r="BV39"/>
  <c r="CF39"/>
  <c r="CJ39"/>
  <c r="BJ39"/>
  <c r="BN39"/>
  <c r="AP39"/>
  <c r="AT39"/>
  <c r="AD39"/>
  <c r="AX39"/>
  <c r="BF39"/>
  <c r="AH39"/>
  <c r="BB39"/>
  <c r="AL39"/>
  <c r="R39"/>
  <c r="V39"/>
  <c r="Z39"/>
  <c r="N39"/>
  <c r="CR21"/>
  <c r="BV21"/>
  <c r="CF21"/>
  <c r="CJ21"/>
  <c r="BN21"/>
  <c r="CN21"/>
  <c r="BJ21"/>
  <c r="BR21"/>
  <c r="AX21"/>
  <c r="AT21"/>
  <c r="AD21"/>
  <c r="AH21"/>
  <c r="AL21"/>
  <c r="BB21"/>
  <c r="AP21"/>
  <c r="Z21"/>
  <c r="N21"/>
  <c r="BF21"/>
  <c r="R21"/>
  <c r="V21"/>
  <c r="CJ32"/>
  <c r="BN32"/>
  <c r="AX32"/>
  <c r="BR32"/>
  <c r="CR32"/>
  <c r="BB32"/>
  <c r="BF32"/>
  <c r="CN32"/>
  <c r="CF32"/>
  <c r="BV32"/>
  <c r="BJ32"/>
  <c r="AL32"/>
  <c r="AP32"/>
  <c r="AT32"/>
  <c r="AD32"/>
  <c r="R32"/>
  <c r="AH32"/>
  <c r="V32"/>
  <c r="Z32"/>
  <c r="N32"/>
  <c r="CN23"/>
  <c r="BR23"/>
  <c r="CR23"/>
  <c r="BV23"/>
  <c r="CF23"/>
  <c r="CJ23"/>
  <c r="BN23"/>
  <c r="BJ23"/>
  <c r="BB23"/>
  <c r="AP23"/>
  <c r="AT23"/>
  <c r="AD23"/>
  <c r="AH23"/>
  <c r="BF23"/>
  <c r="AL23"/>
  <c r="R23"/>
  <c r="V23"/>
  <c r="Z23"/>
  <c r="N23"/>
  <c r="AX23"/>
  <c r="CJ48"/>
  <c r="BN48"/>
  <c r="AX48"/>
  <c r="CF48"/>
  <c r="BB48"/>
  <c r="CR48"/>
  <c r="BR48"/>
  <c r="BF48"/>
  <c r="BJ48"/>
  <c r="AL48"/>
  <c r="BV48"/>
  <c r="AP48"/>
  <c r="AT48"/>
  <c r="AD48"/>
  <c r="R48"/>
  <c r="V48"/>
  <c r="Z48"/>
  <c r="N48"/>
  <c r="CN48"/>
  <c r="AH48"/>
  <c r="CJ41"/>
  <c r="BN41"/>
  <c r="CN41"/>
  <c r="BR41"/>
  <c r="CR41"/>
  <c r="BV41"/>
  <c r="CF41"/>
  <c r="BF41"/>
  <c r="BB41"/>
  <c r="AL41"/>
  <c r="BJ41"/>
  <c r="AP41"/>
  <c r="AT41"/>
  <c r="AD41"/>
  <c r="AH41"/>
  <c r="AX41"/>
  <c r="R41"/>
  <c r="N41"/>
  <c r="V41"/>
  <c r="Z41"/>
  <c r="CR29"/>
  <c r="BV29"/>
  <c r="CF29"/>
  <c r="CJ29"/>
  <c r="BN29"/>
  <c r="BR29"/>
  <c r="BJ29"/>
  <c r="CN29"/>
  <c r="AX29"/>
  <c r="BF29"/>
  <c r="AT29"/>
  <c r="AD29"/>
  <c r="BB29"/>
  <c r="AH29"/>
  <c r="AL29"/>
  <c r="AP29"/>
  <c r="Z29"/>
  <c r="R29"/>
  <c r="N29"/>
  <c r="V29"/>
  <c r="CN47"/>
  <c r="BR47"/>
  <c r="CR47"/>
  <c r="BV47"/>
  <c r="CF47"/>
  <c r="CJ47"/>
  <c r="BN47"/>
  <c r="BJ47"/>
  <c r="BF47"/>
  <c r="AX47"/>
  <c r="AP47"/>
  <c r="AT47"/>
  <c r="AD47"/>
  <c r="BB47"/>
  <c r="AH47"/>
  <c r="AL47"/>
  <c r="R47"/>
  <c r="V47"/>
  <c r="Z47"/>
  <c r="N47"/>
  <c r="CR6"/>
  <c r="CN6"/>
  <c r="BR6"/>
  <c r="CF6"/>
  <c r="BV6"/>
  <c r="BB6"/>
  <c r="BF6"/>
  <c r="BN6"/>
  <c r="BJ6"/>
  <c r="AX6"/>
  <c r="AP6"/>
  <c r="AT6"/>
  <c r="AD6"/>
  <c r="CJ6"/>
  <c r="AH6"/>
  <c r="V6"/>
  <c r="Z6"/>
  <c r="AL6"/>
  <c r="N6"/>
  <c r="R6"/>
  <c r="CN31"/>
  <c r="BR31"/>
  <c r="CR31"/>
  <c r="BV31"/>
  <c r="CF31"/>
  <c r="BN31"/>
  <c r="CJ31"/>
  <c r="BJ31"/>
  <c r="AX31"/>
  <c r="AP31"/>
  <c r="BF31"/>
  <c r="BB31"/>
  <c r="AT31"/>
  <c r="AD31"/>
  <c r="AH31"/>
  <c r="AL31"/>
  <c r="R31"/>
  <c r="V31"/>
  <c r="Z31"/>
  <c r="N31"/>
  <c r="CV62" l="1"/>
  <c r="BZ62"/>
  <c r="CV32"/>
  <c r="BZ23"/>
  <c r="CV21"/>
  <c r="CV25"/>
  <c r="CV28"/>
  <c r="CV37"/>
  <c r="BZ17"/>
  <c r="CV26"/>
  <c r="CV11"/>
  <c r="CV27"/>
  <c r="BZ41"/>
  <c r="BZ22"/>
  <c r="BZ44"/>
  <c r="CV44"/>
  <c r="CV33"/>
  <c r="BZ37"/>
  <c r="BZ21"/>
  <c r="BZ11"/>
  <c r="BZ36"/>
  <c r="BY71"/>
  <c r="BZ12"/>
  <c r="CV18"/>
  <c r="R71"/>
  <c r="CV6"/>
  <c r="CV48"/>
  <c r="BZ32"/>
  <c r="BZ39"/>
  <c r="BZ25"/>
  <c r="BZ42"/>
  <c r="BZ34"/>
  <c r="CV29"/>
  <c r="CV41"/>
  <c r="CV12"/>
  <c r="CV17"/>
  <c r="CV20"/>
  <c r="BZ13"/>
  <c r="CV13"/>
  <c r="CV39"/>
  <c r="BZ6"/>
  <c r="BZ29"/>
  <c r="BZ48"/>
  <c r="CV22"/>
  <c r="BZ28"/>
  <c r="CV36"/>
  <c r="CU71"/>
  <c r="CV31"/>
  <c r="BJ71"/>
  <c r="CV47"/>
  <c r="CV42"/>
  <c r="CV34"/>
  <c r="Z71"/>
  <c r="CR71"/>
  <c r="CV23"/>
  <c r="BZ27"/>
  <c r="BZ20"/>
  <c r="BZ31"/>
  <c r="BZ47"/>
  <c r="BZ26"/>
  <c r="BZ18"/>
  <c r="BZ33"/>
  <c r="BF71"/>
  <c r="AH71"/>
  <c r="BB71"/>
  <c r="V71"/>
  <c r="AD71"/>
  <c r="CJ71"/>
  <c r="AX71"/>
  <c r="BN71"/>
  <c r="AT71"/>
  <c r="BR71"/>
  <c r="CF71"/>
  <c r="AP71"/>
  <c r="AL71"/>
  <c r="CN71"/>
  <c r="BV71"/>
  <c r="N71"/>
  <c r="CV71" l="1"/>
  <c r="BZ71"/>
</calcChain>
</file>

<file path=xl/sharedStrings.xml><?xml version="1.0" encoding="utf-8"?>
<sst xmlns="http://schemas.openxmlformats.org/spreadsheetml/2006/main" count="1823" uniqueCount="497">
  <si>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</si>
  <si>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</si>
  <si>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</si>
  <si>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</si>
  <si>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</si>
  <si>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</si>
  <si>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</si>
  <si>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</si>
  <si>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</si>
  <si>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</si>
  <si>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</si>
  <si>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</si>
  <si>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</si>
  <si>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</si>
  <si>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</si>
  <si>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</si>
  <si>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</si>
  <si>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>по плановой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</si>
  <si>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</si>
  <si>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</si>
  <si>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</si>
  <si>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</si>
  <si>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</si>
  <si>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</si>
  <si>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</si>
  <si>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</si>
  <si>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</si>
  <si>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</si>
  <si>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>Дата</t>
  </si>
  <si>
    <t>одного дня</t>
  </si>
  <si>
    <t>Учреждение    _______________________________________________________________________________________</t>
  </si>
  <si>
    <t xml:space="preserve">         по ОКПО</t>
  </si>
  <si>
    <t>Структурное подразделение     _____________________________</t>
  </si>
  <si>
    <t>Материально ответственное лицо  __________________________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</si>
  <si>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</si>
  <si>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</si>
  <si>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</si>
  <si>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</si>
  <si>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  А  В  Т  Р  А  К</t>
  </si>
  <si>
    <t>О  Б  Е  Д</t>
  </si>
  <si>
    <t>П О Л Д Н И К</t>
  </si>
  <si>
    <t xml:space="preserve"> для персонала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</si>
  <si>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</si>
  <si>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</si>
  <si>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</si>
  <si>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</si>
  <si>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</si>
  <si>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</si>
  <si>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</si>
  <si>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</si>
  <si>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</si>
  <si>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</si>
  <si>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</si>
  <si>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сухофруктов</t>
  </si>
  <si>
    <t>хлеб</t>
  </si>
  <si>
    <t>Цена</t>
  </si>
  <si>
    <t>Сумма</t>
  </si>
  <si>
    <t>рения</t>
  </si>
  <si>
    <t>на довольст-</t>
  </si>
  <si>
    <t>на пер-</t>
  </si>
  <si>
    <t>вующихся</t>
  </si>
  <si>
    <t>сонал</t>
  </si>
  <si>
    <t>Выход - вес порций</t>
  </si>
  <si>
    <t>Количество порций</t>
  </si>
  <si>
    <t>сухофрукты</t>
  </si>
  <si>
    <t>Кофейный напиток</t>
  </si>
  <si>
    <t>Картофель</t>
  </si>
  <si>
    <t>Капуста</t>
  </si>
  <si>
    <t>Лук</t>
  </si>
  <si>
    <t>Лимонная кислота</t>
  </si>
  <si>
    <t>Курица</t>
  </si>
  <si>
    <t>Макароны</t>
  </si>
  <si>
    <t>Масло растит.</t>
  </si>
  <si>
    <t>Масло слив.</t>
  </si>
  <si>
    <t>Молоко</t>
  </si>
  <si>
    <t>Морковь</t>
  </si>
  <si>
    <t>Мука</t>
  </si>
  <si>
    <t>Мясо говядина</t>
  </si>
  <si>
    <t>Сметана</t>
  </si>
  <si>
    <t>Помидоры</t>
  </si>
  <si>
    <t>Пшено</t>
  </si>
  <si>
    <t>Рис</t>
  </si>
  <si>
    <t>Сахар</t>
  </si>
  <si>
    <t>огурцы соленые</t>
  </si>
  <si>
    <t>Соль</t>
  </si>
  <si>
    <t>петрушка</t>
  </si>
  <si>
    <t>Томат. паста</t>
  </si>
  <si>
    <t>Хлеб пшеничный</t>
  </si>
  <si>
    <t>Хлеб ржаной</t>
  </si>
  <si>
    <t>Чай</t>
  </si>
  <si>
    <t>лавровый лист</t>
  </si>
  <si>
    <t>Бухгалтер  ______________     ______________________</t>
  </si>
  <si>
    <t xml:space="preserve">                       (подпись)             (расшифровка подписи)</t>
  </si>
  <si>
    <t xml:space="preserve">Ответственный  </t>
  </si>
  <si>
    <t xml:space="preserve">   исполнитель</t>
  </si>
  <si>
    <t xml:space="preserve">       (подпись)</t>
  </si>
  <si>
    <t>(расшифровка подписи)</t>
  </si>
  <si>
    <t>салат из моркови и яблок</t>
  </si>
  <si>
    <t>борщ с капустой и картофелем со сметаной</t>
  </si>
  <si>
    <t>рис отварной</t>
  </si>
  <si>
    <t>котлета рыбная любительская (минтай)</t>
  </si>
  <si>
    <t>соус сметанный</t>
  </si>
  <si>
    <t>60/30</t>
  </si>
  <si>
    <t>яблоко</t>
  </si>
  <si>
    <t>кислота лимонная</t>
  </si>
  <si>
    <t>апельсин</t>
  </si>
  <si>
    <t>яйцо</t>
  </si>
  <si>
    <t>сметана</t>
  </si>
  <si>
    <t>чай</t>
  </si>
  <si>
    <t>груша</t>
  </si>
  <si>
    <t>Свекла</t>
  </si>
  <si>
    <t>минтай (филе)</t>
  </si>
  <si>
    <t>суп картофельный с макаронными изделиями</t>
  </si>
  <si>
    <t>каша перловая рассыпчатая</t>
  </si>
  <si>
    <t>гуляш из говядины</t>
  </si>
  <si>
    <t>компот из свежих яблок</t>
  </si>
  <si>
    <t>Апельсин</t>
  </si>
  <si>
    <t>Крупа пшеничная</t>
  </si>
  <si>
    <t>макароные изделия</t>
  </si>
  <si>
    <t>мука</t>
  </si>
  <si>
    <t>огурец свежий</t>
  </si>
  <si>
    <t>крупа перловая</t>
  </si>
  <si>
    <t>печень говяжья</t>
  </si>
  <si>
    <t>Яблоко</t>
  </si>
  <si>
    <t>салат картофельный с морковью и зеленым горошком</t>
  </si>
  <si>
    <t>щи из свежей капусты со сметаной</t>
  </si>
  <si>
    <t>макароны отварные</t>
  </si>
  <si>
    <t>биточки из курицы</t>
  </si>
  <si>
    <t>соус красный основной</t>
  </si>
  <si>
    <t>компот из смеси сухофруктов</t>
  </si>
  <si>
    <t>60/35</t>
  </si>
  <si>
    <t>макароны</t>
  </si>
  <si>
    <t>Куриное филе</t>
  </si>
  <si>
    <t>Манка</t>
  </si>
  <si>
    <t>Сухофрукты</t>
  </si>
  <si>
    <t>помидор</t>
  </si>
  <si>
    <t>горошек консерв</t>
  </si>
  <si>
    <t>сухари панировочные</t>
  </si>
  <si>
    <t>винегрет с растительным маслом</t>
  </si>
  <si>
    <t>суп гороховый</t>
  </si>
  <si>
    <t>каша гречневая рассыпчатая</t>
  </si>
  <si>
    <t>бефстроганов из отварной говядины</t>
  </si>
  <si>
    <t>лимон</t>
  </si>
  <si>
    <t>Горох</t>
  </si>
  <si>
    <t>крупа гречневая</t>
  </si>
  <si>
    <t>огурец соленый</t>
  </si>
  <si>
    <t>Яйцо</t>
  </si>
  <si>
    <t>салат из белокочанной капусты с морковью</t>
  </si>
  <si>
    <t>плов с курицей</t>
  </si>
  <si>
    <t>чай с сахаром</t>
  </si>
  <si>
    <t>60/40</t>
  </si>
  <si>
    <t>Фасоль</t>
  </si>
  <si>
    <t>куриное филе</t>
  </si>
  <si>
    <t>Огурцы солен</t>
  </si>
  <si>
    <t>суп крестьянский с перловкой</t>
  </si>
  <si>
    <t>шницель из курицы</t>
  </si>
  <si>
    <t>соус молочный натуральный</t>
  </si>
  <si>
    <t>60/45</t>
  </si>
  <si>
    <t>сухари панировоч</t>
  </si>
  <si>
    <t>горошница</t>
  </si>
  <si>
    <t>шницель из говядины</t>
  </si>
  <si>
    <t>30/15</t>
  </si>
  <si>
    <t>горох</t>
  </si>
  <si>
    <t>горошек консер</t>
  </si>
  <si>
    <t>кислота лимоная</t>
  </si>
  <si>
    <t>Суп с рыбными консервами(Горбуша)</t>
  </si>
  <si>
    <t>Жаркое по-домашнему из курицы</t>
  </si>
  <si>
    <t>60/60</t>
  </si>
  <si>
    <t>Соленые огурцы</t>
  </si>
  <si>
    <t>крупа пшено</t>
  </si>
  <si>
    <t>Петрушка</t>
  </si>
  <si>
    <t>рассольник Ленинградский</t>
  </si>
  <si>
    <t>рыба тушеная в томате с овощами (минтай)</t>
  </si>
  <si>
    <t>45/60</t>
  </si>
  <si>
    <t>Наименование продуктов</t>
  </si>
  <si>
    <t>кол-во  в кг</t>
  </si>
  <si>
    <t xml:space="preserve">кол-во продуктов </t>
  </si>
  <si>
    <t>цена</t>
  </si>
  <si>
    <t>сумма</t>
  </si>
  <si>
    <t>1</t>
  </si>
  <si>
    <t>2</t>
  </si>
  <si>
    <t>3</t>
  </si>
  <si>
    <t>4</t>
  </si>
  <si>
    <t>5</t>
  </si>
  <si>
    <t>6</t>
  </si>
  <si>
    <t>хлеб пшеничный</t>
  </si>
  <si>
    <t>7</t>
  </si>
  <si>
    <t>хлеб ржаной</t>
  </si>
  <si>
    <t>8</t>
  </si>
  <si>
    <t>масло сливочное</t>
  </si>
  <si>
    <t>9</t>
  </si>
  <si>
    <t>10</t>
  </si>
  <si>
    <t>Яблоки</t>
  </si>
  <si>
    <t>11</t>
  </si>
  <si>
    <t>12</t>
  </si>
  <si>
    <t>13</t>
  </si>
  <si>
    <t>14</t>
  </si>
  <si>
    <t>Филе Минтая</t>
  </si>
  <si>
    <t>15</t>
  </si>
  <si>
    <t>16</t>
  </si>
  <si>
    <t>17</t>
  </si>
  <si>
    <t>18</t>
  </si>
  <si>
    <t xml:space="preserve">Сахар </t>
  </si>
  <si>
    <t>19</t>
  </si>
  <si>
    <t>20</t>
  </si>
  <si>
    <t>Гречка</t>
  </si>
  <si>
    <t>21</t>
  </si>
  <si>
    <t>22</t>
  </si>
  <si>
    <t>Перловка</t>
  </si>
  <si>
    <t>23</t>
  </si>
  <si>
    <t>масло растительное</t>
  </si>
  <si>
    <t>24</t>
  </si>
  <si>
    <t>25</t>
  </si>
  <si>
    <t>Томатная паста</t>
  </si>
  <si>
    <t>26</t>
  </si>
  <si>
    <t>27</t>
  </si>
  <si>
    <t>28</t>
  </si>
  <si>
    <t>29</t>
  </si>
  <si>
    <t>30</t>
  </si>
  <si>
    <t>31</t>
  </si>
  <si>
    <t>Помидоры свежие</t>
  </si>
  <si>
    <t>32</t>
  </si>
  <si>
    <t>Лавровый лист</t>
  </si>
  <si>
    <t>33</t>
  </si>
  <si>
    <t>34</t>
  </si>
  <si>
    <t>35</t>
  </si>
  <si>
    <t>36</t>
  </si>
  <si>
    <t>Груша</t>
  </si>
  <si>
    <t>37</t>
  </si>
  <si>
    <t>38</t>
  </si>
  <si>
    <t>Огурец свежий</t>
  </si>
  <si>
    <t>39</t>
  </si>
  <si>
    <t>Печень говяжья</t>
  </si>
  <si>
    <t>40</t>
  </si>
  <si>
    <t>Сухари панировочные</t>
  </si>
  <si>
    <t>41</t>
  </si>
  <si>
    <t>Лимон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</si>
  <si>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</si>
  <si>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</si>
  <si>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</si>
  <si>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</si>
  <si>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</si>
  <si>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</si>
  <si>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</si>
  <si>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</si>
  <si>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</si>
  <si>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</si>
  <si>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</si>
  <si>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</si>
  <si>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</si>
  <si>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</si>
  <si>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Итого</t>
  </si>
  <si>
    <t>Мясо говядины (мякоть)</t>
  </si>
  <si>
    <t>кость говядина</t>
  </si>
  <si>
    <t>Мясо говядина (мякоть)</t>
  </si>
  <si>
    <t>Мясо говядина (говядина)</t>
  </si>
  <si>
    <t>консерва горбуша</t>
  </si>
  <si>
    <t>кг</t>
  </si>
  <si>
    <t>крупа овсяная</t>
  </si>
  <si>
    <t>сыр</t>
  </si>
  <si>
    <t>какао</t>
  </si>
  <si>
    <t>джем</t>
  </si>
  <si>
    <t>манка</t>
  </si>
  <si>
    <t>творог</t>
  </si>
  <si>
    <t>ячневая</t>
  </si>
  <si>
    <t>кофейный напиток</t>
  </si>
  <si>
    <t>банан</t>
  </si>
  <si>
    <t>Огурцы соленые 1,5л</t>
  </si>
  <si>
    <t>Коровино 20</t>
  </si>
  <si>
    <t>Аксаково 20</t>
  </si>
  <si>
    <t>Благод-ка  20</t>
  </si>
  <si>
    <t>Елато-ка 20</t>
  </si>
  <si>
    <t>Зав-ка 20</t>
  </si>
  <si>
    <t>Кир-но 20</t>
  </si>
  <si>
    <t>Нойкино 15</t>
  </si>
  <si>
    <t>Полиб-но 15</t>
  </si>
  <si>
    <t>Бай-во 25</t>
  </si>
  <si>
    <t>Нуш-но 15</t>
  </si>
  <si>
    <t>Прон-но 15</t>
  </si>
  <si>
    <t>Итого 1 поток</t>
  </si>
  <si>
    <t>1 поток</t>
  </si>
  <si>
    <t>Бла-ка 10</t>
  </si>
  <si>
    <t>Ела-ка 15</t>
  </si>
  <si>
    <t>Зав-ка 10</t>
  </si>
  <si>
    <t>2 поток</t>
  </si>
  <si>
    <t>Итого 2 поток</t>
  </si>
  <si>
    <t xml:space="preserve">ИТОГО </t>
  </si>
  <si>
    <t>йогурт</t>
  </si>
  <si>
    <t>сок 0,2</t>
  </si>
  <si>
    <t>сок</t>
  </si>
  <si>
    <t>шоколад</t>
  </si>
  <si>
    <t>МБ</t>
  </si>
  <si>
    <t>дог 237/2</t>
  </si>
  <si>
    <t>дог 237/1</t>
  </si>
  <si>
    <t>дог 237/4</t>
  </si>
  <si>
    <t>дог 237/3</t>
  </si>
  <si>
    <t>коров</t>
  </si>
  <si>
    <t>Поникла</t>
  </si>
  <si>
    <t>Нойкино</t>
  </si>
  <si>
    <t>Катя</t>
  </si>
  <si>
    <t>Лена</t>
  </si>
  <si>
    <t>завьял</t>
  </si>
  <si>
    <t>Благ</t>
  </si>
  <si>
    <t>елатом</t>
  </si>
  <si>
    <t>полиб</t>
  </si>
  <si>
    <t>Баймак</t>
  </si>
  <si>
    <t>Наташа</t>
  </si>
  <si>
    <t>альбина</t>
  </si>
  <si>
    <t>1поток</t>
  </si>
  <si>
    <t>Аксак</t>
  </si>
  <si>
    <t>Нушт</t>
  </si>
  <si>
    <t>Кир</t>
  </si>
  <si>
    <t>ИТОГО</t>
  </si>
  <si>
    <t>мих-ка</t>
  </si>
  <si>
    <t xml:space="preserve">2 поток </t>
  </si>
  <si>
    <t>2 поок</t>
  </si>
  <si>
    <t>Сыр</t>
  </si>
  <si>
    <t>Крупа овсяная</t>
  </si>
  <si>
    <t>Каша вязкая молочная овсяная</t>
  </si>
  <si>
    <t>150</t>
  </si>
  <si>
    <t>Чай с сахаром</t>
  </si>
  <si>
    <t>Хлеб</t>
  </si>
  <si>
    <t>Каша гречневая рассыпчатая</t>
  </si>
  <si>
    <t>Курица тушеная с морковью</t>
  </si>
  <si>
    <t>какао с молоком</t>
  </si>
  <si>
    <t>25/15</t>
  </si>
  <si>
    <t>Курица филе</t>
  </si>
  <si>
    <t>Какао</t>
  </si>
  <si>
    <t>Омлет натуральный</t>
  </si>
  <si>
    <t>Чай с молоком и сахаром</t>
  </si>
  <si>
    <t>45/25</t>
  </si>
  <si>
    <t>горошек зеленый</t>
  </si>
  <si>
    <t>Каша вязкая молочная ячневая</t>
  </si>
  <si>
    <t>крупа ячневая</t>
  </si>
  <si>
    <t>Джем абрикосовый</t>
  </si>
  <si>
    <t>Картофель отварной в молоке</t>
  </si>
  <si>
    <t>Котлета рыбная любительская (минтай)</t>
  </si>
  <si>
    <t>100</t>
  </si>
  <si>
    <t>Соус молочный натуральный</t>
  </si>
  <si>
    <t>кофейный напиток с молоком</t>
  </si>
  <si>
    <t>30/20</t>
  </si>
  <si>
    <t xml:space="preserve">каша вязкая молочная пшенная </t>
  </si>
  <si>
    <t>200</t>
  </si>
  <si>
    <t>40/25</t>
  </si>
  <si>
    <t>курица тушеная с морковью</t>
  </si>
  <si>
    <t>каша жидкая молочная гречневая</t>
  </si>
  <si>
    <t>омлет натуральный</t>
  </si>
  <si>
    <t>молоко</t>
  </si>
  <si>
    <t>сахар</t>
  </si>
  <si>
    <t>витаминный напиток</t>
  </si>
  <si>
    <t>мясо говядина мякоть</t>
  </si>
  <si>
    <t>вит напит</t>
  </si>
  <si>
    <t>прон</t>
  </si>
  <si>
    <t>сов</t>
  </si>
  <si>
    <t>кокош</t>
  </si>
  <si>
    <t>РБ</t>
  </si>
  <si>
    <t>елат</t>
  </si>
  <si>
    <t>зав</t>
  </si>
  <si>
    <t>благ</t>
  </si>
  <si>
    <t>Поникла 25</t>
  </si>
  <si>
    <t>МБ 15</t>
  </si>
  <si>
    <t>Кок-ка 10</t>
  </si>
  <si>
    <t>РБ 8</t>
  </si>
  <si>
    <t>Советское 20</t>
  </si>
  <si>
    <t>Ми-ка 60</t>
  </si>
  <si>
    <t>Огурцы соленые 720 г</t>
  </si>
  <si>
    <t>кол-во за 21 день на 1 реб</t>
  </si>
  <si>
    <t>Акс сумм</t>
  </si>
  <si>
    <t>Акс 20 кол</t>
  </si>
  <si>
    <t>Благ 20 кол</t>
  </si>
  <si>
    <t xml:space="preserve">Благ сум </t>
  </si>
  <si>
    <t>Ел кол 20</t>
  </si>
  <si>
    <t>Ел сумм</t>
  </si>
  <si>
    <t>Зав кол 20</t>
  </si>
  <si>
    <t>Зав сумм</t>
  </si>
  <si>
    <t>Кир кол 20</t>
  </si>
  <si>
    <t>Кир сумм</t>
  </si>
  <si>
    <t>Кор кол 20</t>
  </si>
  <si>
    <t>Кор сумм</t>
  </si>
  <si>
    <t>Ной кол 15</t>
  </si>
  <si>
    <t>Ной сумм</t>
  </si>
  <si>
    <t>Пол кол 15</t>
  </si>
  <si>
    <t>Пол сумм</t>
  </si>
  <si>
    <t>Пони кол 25</t>
  </si>
  <si>
    <t>Пони сумм</t>
  </si>
  <si>
    <t>Сов кол 20</t>
  </si>
  <si>
    <t>Сов сумм</t>
  </si>
  <si>
    <t>Бай кол 25</t>
  </si>
  <si>
    <t>Бай сумм</t>
  </si>
  <si>
    <t>МБ кол 15</t>
  </si>
  <si>
    <t>МБ сумм</t>
  </si>
  <si>
    <t>Нуш кол 15</t>
  </si>
  <si>
    <t>Нуш сумм</t>
  </si>
  <si>
    <t>Кок кол 10</t>
  </si>
  <si>
    <t>Кок сумм</t>
  </si>
  <si>
    <t>Прон кол 15</t>
  </si>
  <si>
    <t>Прон сум</t>
  </si>
  <si>
    <t>РБ кол 8</t>
  </si>
  <si>
    <t>РБ сумм</t>
  </si>
  <si>
    <t>Благ кол 10</t>
  </si>
  <si>
    <t>Благ сум</t>
  </si>
  <si>
    <t>Ел кол 15</t>
  </si>
  <si>
    <t>Зав кол 10</t>
  </si>
  <si>
    <t>Мих кол 60</t>
  </si>
  <si>
    <t>Мих сумм</t>
  </si>
  <si>
    <t>Итого кол 1 поток</t>
  </si>
  <si>
    <t>Итого Сум 1 поток</t>
  </si>
  <si>
    <t>Итого кол 2 поток</t>
  </si>
  <si>
    <t>Итого Сум 2 поток</t>
  </si>
  <si>
    <t>Заказ АКС</t>
  </si>
  <si>
    <t>ЗаказАКС</t>
  </si>
  <si>
    <t>Кол-во</t>
  </si>
  <si>
    <t>Заказ Благ</t>
  </si>
  <si>
    <t>Заказ Ела</t>
  </si>
  <si>
    <t>Заказ ЕЛ</t>
  </si>
  <si>
    <t>Заказ Зав</t>
  </si>
  <si>
    <t>Заказ Кир</t>
  </si>
  <si>
    <t>Заказ КОР</t>
  </si>
  <si>
    <t>Заказ Кор</t>
  </si>
  <si>
    <t>Заказ Ной</t>
  </si>
  <si>
    <t>Заказ ПОЛ</t>
  </si>
  <si>
    <t>Заказ ПОН</t>
  </si>
  <si>
    <t>Заказ СОВ</t>
  </si>
  <si>
    <t>Заказ Бай</t>
  </si>
  <si>
    <t>Заказ МБ</t>
  </si>
  <si>
    <t>Заказ Нуш</t>
  </si>
  <si>
    <t>Заказ Кок</t>
  </si>
  <si>
    <t>Заказ Прон</t>
  </si>
  <si>
    <t>Заказ РБ</t>
  </si>
  <si>
    <t>Заказ Ел</t>
  </si>
  <si>
    <t>Заказ Мих</t>
  </si>
  <si>
    <t>Заказ Итого</t>
  </si>
  <si>
    <t>Заказ ИТОГО</t>
  </si>
  <si>
    <t>Кол-во 2 поток</t>
  </si>
  <si>
    <t>Сумма 2 поток</t>
  </si>
  <si>
    <t>Кол-во 1 поток</t>
  </si>
  <si>
    <t>Сумма 1 поток</t>
  </si>
  <si>
    <t>Заказ ИТОГО Сумма</t>
  </si>
  <si>
    <t>кол-во</t>
  </si>
  <si>
    <t>йогурт 100г</t>
  </si>
  <si>
    <t>вафли</t>
  </si>
  <si>
    <t>Акс</t>
  </si>
  <si>
    <t>Елат</t>
  </si>
  <si>
    <t>Зав-ка</t>
  </si>
  <si>
    <t>Кирюш</t>
  </si>
  <si>
    <t>Коров</t>
  </si>
  <si>
    <t>Нойк</t>
  </si>
  <si>
    <t>Полиб</t>
  </si>
  <si>
    <t>Поник</t>
  </si>
  <si>
    <t>Совет</t>
  </si>
  <si>
    <t>Байм</t>
  </si>
  <si>
    <t>МорБуг</t>
  </si>
  <si>
    <t>Кокош</t>
  </si>
  <si>
    <t>Прон</t>
  </si>
  <si>
    <t>Рус Бок</t>
  </si>
  <si>
    <t>Завья</t>
  </si>
  <si>
    <t>Мих-ка</t>
  </si>
  <si>
    <t xml:space="preserve"> на "  _02____  " ________06_________   2025_  г.</t>
  </si>
  <si>
    <r>
      <t xml:space="preserve"> Меню-требование на выдачу продуктов питания  №</t>
    </r>
    <r>
      <rPr>
        <sz val="10"/>
        <color indexed="64"/>
        <rFont val="Verdana"/>
        <family val="2"/>
        <charset val="204"/>
      </rPr>
      <t xml:space="preserve"> ___1____</t>
    </r>
  </si>
  <si>
    <t xml:space="preserve"> </t>
  </si>
  <si>
    <t>Евстафьева Т.В.</t>
  </si>
  <si>
    <t>МБОУ "Пронькинская ООШ"</t>
  </si>
  <si>
    <t>лагерь</t>
  </si>
  <si>
    <t>Корнякова Э.Р.</t>
  </si>
  <si>
    <t xml:space="preserve">Кузнецова Н.И. </t>
  </si>
  <si>
    <t>30/30</t>
  </si>
  <si>
    <t>30/25</t>
  </si>
  <si>
    <t xml:space="preserve"> на "  __03___  " ______06___________   20 _25__  г.</t>
  </si>
  <si>
    <t>Кузнецова Н.И.</t>
  </si>
  <si>
    <t xml:space="preserve"> Меню-требование на выдачу продуктов питания  № ___2____</t>
  </si>
  <si>
    <t xml:space="preserve"> Меню-требование на выдачу продуктов питания  № ___3____</t>
  </si>
  <si>
    <t>"__04_____"     _______06__________   20  25____  г.</t>
  </si>
  <si>
    <t xml:space="preserve"> на "  _04____  " ______06___________   20 25___  г.</t>
  </si>
  <si>
    <t>"_05__"     ____06_____________   20  _25___  г.</t>
  </si>
  <si>
    <t xml:space="preserve"> на "  __05___  " ______06___________   20 _25__  г.</t>
  </si>
  <si>
    <t>Меню-требование на выдачу продуктов питания  № ___4____</t>
  </si>
  <si>
    <t>"___06____"     _______06__________   20  __25__  г.</t>
  </si>
  <si>
    <t xml:space="preserve"> на "  _06____  " ________06_________   20 _25__  г.</t>
  </si>
  <si>
    <t xml:space="preserve">Корнякова Э.Р. </t>
  </si>
  <si>
    <t>Меню-требование на выдачу продуктов питания  № ___5____</t>
  </si>
  <si>
    <t>Меню-требование на выдачу продуктов питания  № __6____</t>
  </si>
  <si>
    <t>"__07_____"     ______06___________   20  __25__  г.</t>
  </si>
  <si>
    <t xml:space="preserve"> на "  __07___  " _______06__________   20 _25__  г.</t>
  </si>
  <si>
    <t>Меню-требование на выдачу продуктов питания  № __7____</t>
  </si>
  <si>
    <t xml:space="preserve">Евстафьева Т.В. </t>
  </si>
  <si>
    <t>"__09_____"     _______06__________   20  _25___  г.</t>
  </si>
  <si>
    <t xml:space="preserve"> на "  __09___  " ______06___________   20 _25__  г.</t>
  </si>
  <si>
    <t>Меню-требование на выдачу продуктов питания  № __8__</t>
  </si>
  <si>
    <t>"___10____"     ________06_________   20  _25___  г.</t>
  </si>
  <si>
    <t xml:space="preserve"> на "  ___10__  " ______06___________   20 _25__  г.</t>
  </si>
  <si>
    <t>Меню-требование на выдачу продуктов питания  № __9__</t>
  </si>
  <si>
    <t>"__11____"     ________06_________   20  _25___  г.</t>
  </si>
  <si>
    <t xml:space="preserve"> на "  _11____  " ______06___________   20 _25__  г.</t>
  </si>
  <si>
    <t>Меню-требование на выдачу продуктов питания  № _10__</t>
  </si>
  <si>
    <t>"__13_____"     _________06________   20  __25__  г.</t>
  </si>
  <si>
    <t xml:space="preserve"> на "  _13____  " _________06________   20 _25__  г.</t>
  </si>
  <si>
    <t xml:space="preserve">вафли </t>
  </si>
</sst>
</file>

<file path=xl/styles.xml><?xml version="1.0" encoding="utf-8"?>
<styleSheet xmlns="http://schemas.openxmlformats.org/spreadsheetml/2006/main">
  <numFmts count="5">
    <numFmt numFmtId="164" formatCode="#,##0.00\ [$руб.-419];[Red]\-#,##0.00\ [$руб.-419]"/>
    <numFmt numFmtId="165" formatCode="0.000"/>
    <numFmt numFmtId="166" formatCode="#,##0.0000"/>
    <numFmt numFmtId="167" formatCode="#,##0.000"/>
    <numFmt numFmtId="168" formatCode="0.0000"/>
  </numFmts>
  <fonts count="16">
    <font>
      <sz val="11"/>
      <color indexed="64"/>
      <name val="Arial"/>
    </font>
    <font>
      <b/>
      <i/>
      <sz val="16"/>
      <color indexed="64"/>
      <name val="Arial"/>
      <family val="2"/>
      <charset val="204"/>
    </font>
    <font>
      <b/>
      <i/>
      <u/>
      <sz val="11"/>
      <color indexed="64"/>
      <name val="Arial"/>
      <family val="2"/>
      <charset val="204"/>
    </font>
    <font>
      <sz val="11"/>
      <color indexed="64"/>
      <name val="Calibri"/>
      <family val="2"/>
      <charset val="204"/>
    </font>
    <font>
      <sz val="10"/>
      <color indexed="64"/>
      <name val="Verdana"/>
      <family val="2"/>
      <charset val="204"/>
    </font>
    <font>
      <b/>
      <sz val="10"/>
      <color indexed="64"/>
      <name val="Verdana"/>
      <family val="2"/>
      <charset val="204"/>
    </font>
    <font>
      <sz val="11"/>
      <color indexed="64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b/>
      <sz val="16"/>
      <color indexed="64"/>
      <name val="Times New Roman"/>
      <family val="1"/>
      <charset val="204"/>
    </font>
    <font>
      <sz val="10"/>
      <color indexed="64"/>
      <name val="Verdana"/>
      <family val="2"/>
      <charset val="204"/>
    </font>
    <font>
      <sz val="16"/>
      <color indexed="64"/>
      <name val="Times New Roman"/>
      <family val="1"/>
      <charset val="204"/>
    </font>
    <font>
      <sz val="11"/>
      <color indexed="64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indexed="64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22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rgb="FFFFFF00"/>
        <bgColor indexed="5"/>
      </patternFill>
    </fill>
  </fills>
  <borders count="24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0" fontId="3" fillId="0" borderId="0" applyBorder="0" applyProtection="0"/>
  </cellStyleXfs>
  <cellXfs count="253">
    <xf numFmtId="0" fontId="0" fillId="0" borderId="0" xfId="0"/>
    <xf numFmtId="0" fontId="3" fillId="0" borderId="0" xfId="5" applyFont="1" applyProtection="1"/>
    <xf numFmtId="0" fontId="4" fillId="0" borderId="0" xfId="5" applyFont="1" applyProtection="1">
      <protection locked="0"/>
    </xf>
    <xf numFmtId="0" fontId="4" fillId="0" borderId="0" xfId="5" applyFont="1" applyAlignment="1" applyProtection="1">
      <alignment horizontal="center"/>
      <protection locked="0"/>
    </xf>
    <xf numFmtId="0" fontId="4" fillId="0" borderId="0" xfId="5" applyFont="1" applyAlignment="1" applyProtection="1">
      <alignment horizontal="left"/>
      <protection locked="0"/>
    </xf>
    <xf numFmtId="0" fontId="5" fillId="0" borderId="0" xfId="5" applyFont="1" applyProtection="1">
      <protection locked="0"/>
    </xf>
    <xf numFmtId="0" fontId="4" fillId="0" borderId="1" xfId="5" applyFont="1" applyBorder="1" applyProtection="1">
      <protection locked="0"/>
    </xf>
    <xf numFmtId="0" fontId="4" fillId="0" borderId="2" xfId="5" applyFont="1" applyBorder="1" applyAlignment="1" applyProtection="1">
      <alignment horizontal="center"/>
      <protection locked="0"/>
    </xf>
    <xf numFmtId="0" fontId="4" fillId="0" borderId="4" xfId="5" applyFont="1" applyBorder="1" applyProtection="1">
      <protection locked="0"/>
    </xf>
    <xf numFmtId="0" fontId="4" fillId="0" borderId="2" xfId="5" applyFont="1" applyBorder="1" applyProtection="1">
      <protection locked="0"/>
    </xf>
    <xf numFmtId="0" fontId="4" fillId="0" borderId="3" xfId="5" applyFont="1" applyBorder="1" applyProtection="1">
      <protection locked="0"/>
    </xf>
    <xf numFmtId="0" fontId="4" fillId="0" borderId="7" xfId="5" applyFont="1" applyBorder="1" applyAlignment="1" applyProtection="1">
      <alignment horizontal="center"/>
      <protection locked="0"/>
    </xf>
    <xf numFmtId="0" fontId="4" fillId="0" borderId="8" xfId="5" applyFont="1" applyBorder="1" applyProtection="1">
      <protection locked="0"/>
    </xf>
    <xf numFmtId="0" fontId="4" fillId="0" borderId="9" xfId="5" applyFont="1" applyBorder="1" applyProtection="1">
      <protection locked="0"/>
    </xf>
    <xf numFmtId="0" fontId="4" fillId="0" borderId="9" xfId="5" applyFont="1" applyBorder="1" applyAlignment="1" applyProtection="1">
      <alignment horizontal="center"/>
      <protection locked="0"/>
    </xf>
    <xf numFmtId="49" fontId="4" fillId="0" borderId="10" xfId="5" applyNumberFormat="1" applyFont="1" applyBorder="1" applyAlignment="1" applyProtection="1">
      <alignment horizontal="center"/>
      <protection locked="0"/>
    </xf>
    <xf numFmtId="49" fontId="4" fillId="0" borderId="6" xfId="5" applyNumberFormat="1" applyFont="1" applyBorder="1" applyAlignment="1" applyProtection="1">
      <alignment horizontal="center"/>
      <protection locked="0"/>
    </xf>
    <xf numFmtId="0" fontId="4" fillId="0" borderId="7" xfId="5" applyFont="1" applyBorder="1" applyProtection="1">
      <protection locked="0"/>
    </xf>
    <xf numFmtId="0" fontId="4" fillId="0" borderId="2" xfId="5" applyFont="1" applyBorder="1" applyAlignment="1" applyProtection="1">
      <alignment horizontal="center" vertical="center"/>
      <protection locked="0"/>
    </xf>
    <xf numFmtId="0" fontId="4" fillId="0" borderId="12" xfId="5" applyFont="1" applyBorder="1" applyProtection="1">
      <protection locked="0"/>
    </xf>
    <xf numFmtId="0" fontId="4" fillId="0" borderId="13" xfId="5" applyFont="1" applyBorder="1" applyAlignment="1" applyProtection="1">
      <alignment horizontal="center"/>
      <protection locked="0"/>
    </xf>
    <xf numFmtId="0" fontId="4" fillId="0" borderId="14" xfId="5" applyFont="1" applyBorder="1" applyProtection="1">
      <protection locked="0"/>
    </xf>
    <xf numFmtId="0" fontId="4" fillId="0" borderId="15" xfId="5" applyFont="1" applyBorder="1" applyAlignment="1" applyProtection="1">
      <alignment horizontal="center" vertical="center"/>
      <protection locked="0"/>
    </xf>
    <xf numFmtId="0" fontId="4" fillId="0" borderId="5" xfId="5" applyFont="1" applyBorder="1" applyAlignment="1" applyProtection="1">
      <alignment horizontal="center" vertical="center"/>
      <protection locked="0"/>
    </xf>
    <xf numFmtId="0" fontId="4" fillId="0" borderId="0" xfId="5" applyFont="1" applyAlignment="1" applyProtection="1">
      <alignment horizontal="center" vertical="center"/>
      <protection locked="0"/>
    </xf>
    <xf numFmtId="0" fontId="4" fillId="0" borderId="15" xfId="5" applyFont="1" applyBorder="1" applyProtection="1">
      <protection locked="0"/>
    </xf>
    <xf numFmtId="0" fontId="4" fillId="0" borderId="5" xfId="5" applyFont="1" applyBorder="1" applyProtection="1">
      <protection locked="0"/>
    </xf>
    <xf numFmtId="0" fontId="4" fillId="0" borderId="13" xfId="5" applyFont="1" applyBorder="1" applyProtection="1">
      <protection locked="0"/>
    </xf>
    <xf numFmtId="0" fontId="4" fillId="0" borderId="0" xfId="5" applyFont="1" applyAlignment="1" applyProtection="1">
      <alignment vertical="top"/>
      <protection locked="0"/>
    </xf>
    <xf numFmtId="0" fontId="4" fillId="0" borderId="11" xfId="5" applyFont="1" applyBorder="1" applyProtection="1">
      <protection locked="0"/>
    </xf>
    <xf numFmtId="0" fontId="4" fillId="0" borderId="10" xfId="5" applyFont="1" applyBorder="1" applyProtection="1">
      <protection locked="0"/>
    </xf>
    <xf numFmtId="0" fontId="4" fillId="0" borderId="6" xfId="5" applyFont="1" applyBorder="1" applyProtection="1">
      <protection locked="0"/>
    </xf>
    <xf numFmtId="0" fontId="4" fillId="0" borderId="13" xfId="5" applyFont="1" applyBorder="1" applyAlignment="1" applyProtection="1">
      <alignment horizontal="left"/>
    </xf>
    <xf numFmtId="0" fontId="4" fillId="0" borderId="2" xfId="5" applyFont="1" applyBorder="1" applyAlignment="1" applyProtection="1">
      <alignment horizontal="center"/>
    </xf>
    <xf numFmtId="0" fontId="4" fillId="0" borderId="15" xfId="5" applyFont="1" applyBorder="1" applyAlignment="1" applyProtection="1">
      <alignment horizontal="center"/>
    </xf>
    <xf numFmtId="0" fontId="4" fillId="0" borderId="12" xfId="5" applyFont="1" applyBorder="1" applyProtection="1"/>
    <xf numFmtId="0" fontId="4" fillId="0" borderId="13" xfId="5" applyFont="1" applyBorder="1" applyProtection="1"/>
    <xf numFmtId="0" fontId="4" fillId="0" borderId="14" xfId="5" applyFont="1" applyBorder="1" applyProtection="1"/>
    <xf numFmtId="0" fontId="4" fillId="0" borderId="3" xfId="5" applyFont="1" applyBorder="1" applyAlignment="1" applyProtection="1">
      <alignment horizontal="center"/>
    </xf>
    <xf numFmtId="0" fontId="4" fillId="0" borderId="7" xfId="5" applyFont="1" applyBorder="1" applyAlignment="1" applyProtection="1">
      <alignment horizontal="center"/>
    </xf>
    <xf numFmtId="0" fontId="4" fillId="0" borderId="4" xfId="5" applyFont="1" applyBorder="1" applyProtection="1"/>
    <xf numFmtId="0" fontId="4" fillId="0" borderId="15" xfId="5" applyFont="1" applyBorder="1" applyProtection="1"/>
    <xf numFmtId="0" fontId="4" fillId="0" borderId="5" xfId="5" applyFont="1" applyBorder="1" applyProtection="1"/>
    <xf numFmtId="0" fontId="4" fillId="0" borderId="11" xfId="5" applyFont="1" applyBorder="1" applyAlignment="1" applyProtection="1">
      <alignment horizontal="center"/>
    </xf>
    <xf numFmtId="0" fontId="4" fillId="0" borderId="9" xfId="5" applyFont="1" applyBorder="1" applyAlignment="1" applyProtection="1">
      <alignment horizontal="center"/>
    </xf>
    <xf numFmtId="0" fontId="4" fillId="0" borderId="10" xfId="5" applyFont="1" applyBorder="1" applyProtection="1"/>
    <xf numFmtId="0" fontId="4" fillId="0" borderId="1" xfId="5" applyFont="1" applyBorder="1" applyProtection="1"/>
    <xf numFmtId="0" fontId="4" fillId="0" borderId="6" xfId="5" applyFont="1" applyBorder="1" applyAlignment="1" applyProtection="1">
      <alignment horizontal="center"/>
    </xf>
    <xf numFmtId="0" fontId="4" fillId="0" borderId="5" xfId="5" applyFont="1" applyBorder="1" applyAlignment="1" applyProtection="1">
      <alignment horizontal="center"/>
    </xf>
    <xf numFmtId="0" fontId="4" fillId="0" borderId="0" xfId="5" applyFont="1" applyProtection="1"/>
    <xf numFmtId="0" fontId="4" fillId="0" borderId="5" xfId="5" applyFont="1" applyBorder="1" applyAlignment="1" applyProtection="1">
      <alignment horizontal="center" vertical="center" wrapText="1"/>
    </xf>
    <xf numFmtId="0" fontId="4" fillId="0" borderId="14" xfId="5" applyFont="1" applyBorder="1" applyAlignment="1" applyProtection="1">
      <alignment horizontal="center"/>
    </xf>
    <xf numFmtId="0" fontId="4" fillId="0" borderId="14" xfId="5" applyFont="1" applyBorder="1" applyAlignment="1" applyProtection="1">
      <alignment horizontal="center" vertical="center"/>
    </xf>
    <xf numFmtId="0" fontId="4" fillId="0" borderId="6" xfId="5" applyFont="1" applyBorder="1" applyAlignment="1" applyProtection="1">
      <alignment horizontal="center" vertical="center"/>
    </xf>
    <xf numFmtId="0" fontId="4" fillId="0" borderId="5" xfId="5" applyFont="1" applyBorder="1" applyAlignment="1" applyProtection="1">
      <alignment horizontal="center" vertical="center"/>
    </xf>
    <xf numFmtId="0" fontId="4" fillId="0" borderId="2" xfId="5" applyFont="1" applyBorder="1" applyAlignment="1" applyProtection="1">
      <alignment horizontal="left" wrapText="1"/>
    </xf>
    <xf numFmtId="0" fontId="4" fillId="0" borderId="9" xfId="5" applyFont="1" applyBorder="1" applyProtection="1"/>
    <xf numFmtId="49" fontId="4" fillId="0" borderId="9" xfId="5" applyNumberFormat="1" applyFont="1" applyBorder="1" applyAlignment="1" applyProtection="1">
      <alignment horizontal="center"/>
    </xf>
    <xf numFmtId="0" fontId="4" fillId="0" borderId="7" xfId="5" applyFont="1" applyBorder="1" applyProtection="1"/>
    <xf numFmtId="0" fontId="4" fillId="0" borderId="5" xfId="5" applyFont="1" applyBorder="1" applyAlignment="1" applyProtection="1">
      <alignment horizontal="left" wrapText="1"/>
      <protection locked="0"/>
    </xf>
    <xf numFmtId="0" fontId="5" fillId="0" borderId="6" xfId="5" applyFont="1" applyBorder="1" applyAlignment="1" applyProtection="1">
      <alignment horizontal="left" wrapText="1"/>
    </xf>
    <xf numFmtId="0" fontId="4" fillId="0" borderId="6" xfId="5" applyFont="1" applyBorder="1" applyProtection="1"/>
    <xf numFmtId="0" fontId="4" fillId="0" borderId="11" xfId="5" applyFont="1" applyBorder="1" applyProtection="1"/>
    <xf numFmtId="2" fontId="4" fillId="0" borderId="5" xfId="5" applyNumberFormat="1" applyFont="1" applyBorder="1" applyProtection="1"/>
    <xf numFmtId="0" fontId="4" fillId="2" borderId="6" xfId="5" applyFont="1" applyFill="1" applyBorder="1" applyProtection="1"/>
    <xf numFmtId="0" fontId="4" fillId="2" borderId="11" xfId="5" applyFont="1" applyFill="1" applyBorder="1" applyProtection="1"/>
    <xf numFmtId="0" fontId="4" fillId="2" borderId="11" xfId="5" applyFont="1" applyFill="1" applyBorder="1" applyProtection="1">
      <protection locked="0"/>
    </xf>
    <xf numFmtId="0" fontId="5" fillId="0" borderId="14" xfId="5" applyFont="1" applyBorder="1" applyAlignment="1" applyProtection="1">
      <alignment horizontal="left" wrapText="1"/>
    </xf>
    <xf numFmtId="0" fontId="4" fillId="2" borderId="14" xfId="5" applyFont="1" applyFill="1" applyBorder="1" applyProtection="1"/>
    <xf numFmtId="0" fontId="4" fillId="2" borderId="5" xfId="5" applyFont="1" applyFill="1" applyBorder="1" applyProtection="1"/>
    <xf numFmtId="0" fontId="4" fillId="2" borderId="5" xfId="5" applyFont="1" applyFill="1" applyBorder="1" applyProtection="1">
      <protection locked="0"/>
    </xf>
    <xf numFmtId="0" fontId="5" fillId="0" borderId="5" xfId="5" applyFont="1" applyBorder="1" applyAlignment="1" applyProtection="1">
      <alignment horizontal="left" wrapText="1"/>
    </xf>
    <xf numFmtId="2" fontId="5" fillId="0" borderId="5" xfId="5" applyNumberFormat="1" applyFont="1" applyBorder="1" applyProtection="1"/>
    <xf numFmtId="165" fontId="5" fillId="0" borderId="5" xfId="5" applyNumberFormat="1" applyFont="1" applyBorder="1" applyProtection="1"/>
    <xf numFmtId="0" fontId="4" fillId="0" borderId="9" xfId="5" applyFont="1" applyBorder="1" applyAlignment="1" applyProtection="1">
      <alignment horizontal="left"/>
      <protection locked="0"/>
    </xf>
    <xf numFmtId="0" fontId="4" fillId="0" borderId="0" xfId="5" applyFont="1" applyAlignment="1" applyProtection="1">
      <alignment horizontal="right"/>
      <protection locked="0"/>
    </xf>
    <xf numFmtId="0" fontId="4" fillId="0" borderId="14" xfId="5" applyFont="1" applyBorder="1" applyAlignment="1" applyProtection="1">
      <alignment horizontal="center" vertical="center" wrapText="1"/>
    </xf>
    <xf numFmtId="0" fontId="4" fillId="0" borderId="9" xfId="5" applyFont="1" applyBorder="1" applyAlignment="1" applyProtection="1">
      <alignment horizontal="center" vertical="center" wrapText="1"/>
    </xf>
    <xf numFmtId="0" fontId="4" fillId="0" borderId="7" xfId="5" applyFont="1" applyBorder="1" applyAlignment="1" applyProtection="1">
      <alignment horizontal="center" vertical="center" wrapText="1"/>
    </xf>
    <xf numFmtId="0" fontId="4" fillId="2" borderId="5" xfId="5" applyFont="1" applyFill="1" applyBorder="1" applyAlignment="1" applyProtection="1">
      <alignment horizontal="left" wrapText="1"/>
      <protection locked="0"/>
    </xf>
    <xf numFmtId="0" fontId="4" fillId="2" borderId="14" xfId="5" applyFont="1" applyFill="1" applyBorder="1" applyProtection="1">
      <protection locked="0"/>
    </xf>
    <xf numFmtId="0" fontId="5" fillId="2" borderId="6" xfId="5" applyFont="1" applyFill="1" applyBorder="1" applyAlignment="1" applyProtection="1">
      <alignment horizontal="left" wrapText="1"/>
    </xf>
    <xf numFmtId="0" fontId="5" fillId="3" borderId="6" xfId="5" applyFont="1" applyFill="1" applyBorder="1" applyAlignment="1" applyProtection="1">
      <alignment horizontal="left" wrapText="1"/>
    </xf>
    <xf numFmtId="0" fontId="5" fillId="2" borderId="14" xfId="5" applyFont="1" applyFill="1" applyBorder="1" applyAlignment="1" applyProtection="1">
      <alignment horizontal="left" wrapText="1"/>
    </xf>
    <xf numFmtId="0" fontId="4" fillId="3" borderId="9" xfId="5" applyFont="1" applyFill="1" applyBorder="1" applyAlignment="1" applyProtection="1">
      <alignment horizontal="center"/>
    </xf>
    <xf numFmtId="0" fontId="4" fillId="4" borderId="6" xfId="5" applyFont="1" applyFill="1" applyBorder="1" applyProtection="1"/>
    <xf numFmtId="0" fontId="4" fillId="3" borderId="6" xfId="5" applyFont="1" applyFill="1" applyBorder="1" applyProtection="1"/>
    <xf numFmtId="0" fontId="4" fillId="3" borderId="5" xfId="5" applyFont="1" applyFill="1" applyBorder="1" applyProtection="1">
      <protection locked="0"/>
    </xf>
    <xf numFmtId="2" fontId="4" fillId="0" borderId="11" xfId="5" applyNumberFormat="1" applyFont="1" applyBorder="1" applyProtection="1">
      <protection locked="0"/>
    </xf>
    <xf numFmtId="0" fontId="4" fillId="3" borderId="11" xfId="5" applyFont="1" applyFill="1" applyBorder="1" applyProtection="1">
      <protection locked="0"/>
    </xf>
    <xf numFmtId="0" fontId="4" fillId="4" borderId="14" xfId="5" applyFont="1" applyFill="1" applyBorder="1" applyProtection="1"/>
    <xf numFmtId="0" fontId="3" fillId="0" borderId="5" xfId="5" applyFont="1" applyBorder="1" applyProtection="1"/>
    <xf numFmtId="0" fontId="7" fillId="0" borderId="12" xfId="5" applyFont="1" applyBorder="1" applyAlignment="1" applyProtection="1">
      <alignment horizontal="center" wrapText="1"/>
    </xf>
    <xf numFmtId="49" fontId="9" fillId="2" borderId="5" xfId="5" applyNumberFormat="1" applyFont="1" applyFill="1" applyBorder="1" applyAlignment="1" applyProtection="1">
      <alignment horizontal="center" vertical="top" wrapText="1"/>
    </xf>
    <xf numFmtId="0" fontId="11" fillId="0" borderId="6" xfId="5" applyFont="1" applyBorder="1" applyProtection="1"/>
    <xf numFmtId="0" fontId="5" fillId="6" borderId="6" xfId="5" applyFont="1" applyFill="1" applyBorder="1" applyAlignment="1" applyProtection="1">
      <alignment horizontal="left" wrapText="1"/>
    </xf>
    <xf numFmtId="0" fontId="5" fillId="7" borderId="6" xfId="5" applyFont="1" applyFill="1" applyBorder="1" applyAlignment="1" applyProtection="1">
      <alignment horizontal="left" wrapText="1"/>
    </xf>
    <xf numFmtId="0" fontId="5" fillId="7" borderId="14" xfId="5" applyFont="1" applyFill="1" applyBorder="1" applyAlignment="1" applyProtection="1">
      <alignment horizontal="left" wrapText="1"/>
    </xf>
    <xf numFmtId="0" fontId="8" fillId="5" borderId="3" xfId="5" applyFont="1" applyFill="1" applyBorder="1" applyAlignment="1" applyProtection="1">
      <alignment horizontal="center"/>
    </xf>
    <xf numFmtId="166" fontId="9" fillId="0" borderId="16" xfId="5" applyNumberFormat="1" applyFont="1" applyBorder="1" applyProtection="1"/>
    <xf numFmtId="0" fontId="3" fillId="0" borderId="16" xfId="5" applyFont="1" applyBorder="1" applyProtection="1"/>
    <xf numFmtId="167" fontId="3" fillId="0" borderId="16" xfId="5" applyNumberFormat="1" applyFont="1" applyBorder="1" applyProtection="1"/>
    <xf numFmtId="2" fontId="3" fillId="0" borderId="16" xfId="5" applyNumberFormat="1" applyFont="1" applyBorder="1" applyProtection="1"/>
    <xf numFmtId="0" fontId="9" fillId="0" borderId="16" xfId="5" applyFont="1" applyBorder="1" applyProtection="1"/>
    <xf numFmtId="49" fontId="9" fillId="2" borderId="12" xfId="5" applyNumberFormat="1" applyFont="1" applyFill="1" applyBorder="1" applyAlignment="1" applyProtection="1">
      <alignment horizontal="left" vertical="top"/>
    </xf>
    <xf numFmtId="49" fontId="9" fillId="2" borderId="13" xfId="5" applyNumberFormat="1" applyFont="1" applyFill="1" applyBorder="1" applyAlignment="1" applyProtection="1">
      <alignment horizontal="left" vertical="top"/>
    </xf>
    <xf numFmtId="4" fontId="3" fillId="0" borderId="16" xfId="5" applyNumberFormat="1" applyFont="1" applyBorder="1" applyProtection="1"/>
    <xf numFmtId="0" fontId="0" fillId="0" borderId="16" xfId="0" applyBorder="1"/>
    <xf numFmtId="0" fontId="0" fillId="0" borderId="18" xfId="0" applyBorder="1"/>
    <xf numFmtId="0" fontId="0" fillId="0" borderId="19" xfId="0" applyBorder="1"/>
    <xf numFmtId="49" fontId="9" fillId="2" borderId="16" xfId="5" applyNumberFormat="1" applyFont="1" applyFill="1" applyBorder="1" applyAlignment="1" applyProtection="1">
      <alignment horizontal="center" vertical="top" wrapText="1"/>
    </xf>
    <xf numFmtId="0" fontId="0" fillId="0" borderId="16" xfId="0" applyFill="1" applyBorder="1"/>
    <xf numFmtId="0" fontId="0" fillId="0" borderId="21" xfId="0" applyFill="1" applyBorder="1"/>
    <xf numFmtId="0" fontId="0" fillId="0" borderId="21" xfId="0" applyBorder="1"/>
    <xf numFmtId="0" fontId="13" fillId="0" borderId="16" xfId="0" applyFont="1" applyBorder="1" applyAlignment="1">
      <alignment wrapText="1"/>
    </xf>
    <xf numFmtId="0" fontId="13" fillId="0" borderId="16" xfId="0" applyFont="1" applyBorder="1"/>
    <xf numFmtId="0" fontId="13" fillId="10" borderId="16" xfId="0" applyFont="1" applyFill="1" applyBorder="1"/>
    <xf numFmtId="0" fontId="0" fillId="0" borderId="22" xfId="0" applyFill="1" applyBorder="1"/>
    <xf numFmtId="49" fontId="9" fillId="2" borderId="12" xfId="5" applyNumberFormat="1" applyFont="1" applyFill="1" applyBorder="1" applyAlignment="1" applyProtection="1">
      <alignment horizontal="left" vertical="top"/>
    </xf>
    <xf numFmtId="49" fontId="9" fillId="2" borderId="13" xfId="5" applyNumberFormat="1" applyFont="1" applyFill="1" applyBorder="1" applyAlignment="1" applyProtection="1">
      <alignment horizontal="left" vertical="top"/>
    </xf>
    <xf numFmtId="4" fontId="0" fillId="0" borderId="22" xfId="0" applyNumberFormat="1" applyFill="1" applyBorder="1"/>
    <xf numFmtId="4" fontId="0" fillId="0" borderId="16" xfId="0" applyNumberFormat="1" applyBorder="1"/>
    <xf numFmtId="4" fontId="0" fillId="0" borderId="0" xfId="0" applyNumberFormat="1"/>
    <xf numFmtId="0" fontId="13" fillId="0" borderId="0" xfId="0" applyFont="1"/>
    <xf numFmtId="0" fontId="0" fillId="7" borderId="22" xfId="0" applyFill="1" applyBorder="1"/>
    <xf numFmtId="4" fontId="13" fillId="8" borderId="16" xfId="0" applyNumberFormat="1" applyFont="1" applyFill="1" applyBorder="1"/>
    <xf numFmtId="4" fontId="13" fillId="11" borderId="23" xfId="0" applyNumberFormat="1" applyFont="1" applyFill="1" applyBorder="1"/>
    <xf numFmtId="4" fontId="13" fillId="7" borderId="23" xfId="0" applyNumberFormat="1" applyFont="1" applyFill="1" applyBorder="1"/>
    <xf numFmtId="0" fontId="13" fillId="13" borderId="0" xfId="0" applyFont="1" applyFill="1"/>
    <xf numFmtId="4" fontId="13" fillId="13" borderId="23" xfId="0" applyNumberFormat="1" applyFont="1" applyFill="1" applyBorder="1"/>
    <xf numFmtId="4" fontId="14" fillId="7" borderId="16" xfId="0" applyNumberFormat="1" applyFont="1" applyFill="1" applyBorder="1"/>
    <xf numFmtId="4" fontId="0" fillId="7" borderId="16" xfId="0" applyNumberFormat="1" applyFill="1" applyBorder="1"/>
    <xf numFmtId="2" fontId="4" fillId="2" borderId="5" xfId="5" applyNumberFormat="1" applyFont="1" applyFill="1" applyBorder="1" applyProtection="1">
      <protection locked="0"/>
    </xf>
    <xf numFmtId="0" fontId="4" fillId="0" borderId="9" xfId="5" applyFont="1" applyBorder="1" applyAlignment="1" applyProtection="1">
      <alignment wrapText="1"/>
    </xf>
    <xf numFmtId="2" fontId="4" fillId="0" borderId="5" xfId="5" applyNumberFormat="1" applyFont="1" applyBorder="1" applyProtection="1">
      <protection locked="0"/>
    </xf>
    <xf numFmtId="0" fontId="0" fillId="7" borderId="0" xfId="0" applyFill="1"/>
    <xf numFmtId="166" fontId="9" fillId="12" borderId="16" xfId="5" applyNumberFormat="1" applyFont="1" applyFill="1" applyBorder="1" applyProtection="1"/>
    <xf numFmtId="0" fontId="9" fillId="12" borderId="16" xfId="5" applyFont="1" applyFill="1" applyBorder="1" applyProtection="1"/>
    <xf numFmtId="0" fontId="3" fillId="0" borderId="0" xfId="5" applyFont="1" applyBorder="1" applyProtection="1"/>
    <xf numFmtId="2" fontId="3" fillId="0" borderId="0" xfId="5" applyNumberFormat="1" applyFont="1" applyBorder="1" applyProtection="1"/>
    <xf numFmtId="167" fontId="3" fillId="0" borderId="0" xfId="5" applyNumberFormat="1" applyFont="1" applyBorder="1" applyProtection="1"/>
    <xf numFmtId="4" fontId="3" fillId="0" borderId="21" xfId="5" applyNumberFormat="1" applyFont="1" applyBorder="1" applyProtection="1"/>
    <xf numFmtId="166" fontId="9" fillId="0" borderId="16" xfId="5" applyNumberFormat="1" applyFont="1" applyFill="1" applyBorder="1" applyProtection="1"/>
    <xf numFmtId="0" fontId="3" fillId="10" borderId="16" xfId="5" applyFont="1" applyFill="1" applyBorder="1" applyProtection="1"/>
    <xf numFmtId="0" fontId="3" fillId="0" borderId="16" xfId="5" applyFont="1" applyBorder="1" applyAlignment="1" applyProtection="1">
      <alignment wrapText="1"/>
    </xf>
    <xf numFmtId="0" fontId="3" fillId="7" borderId="16" xfId="5" applyFont="1" applyFill="1" applyBorder="1" applyProtection="1"/>
    <xf numFmtId="0" fontId="3" fillId="8" borderId="16" xfId="5" applyFont="1" applyFill="1" applyBorder="1" applyProtection="1"/>
    <xf numFmtId="0" fontId="3" fillId="12" borderId="16" xfId="5" applyFont="1" applyFill="1" applyBorder="1" applyProtection="1"/>
    <xf numFmtId="0" fontId="3" fillId="16" borderId="16" xfId="5" applyFont="1" applyFill="1" applyBorder="1" applyProtection="1"/>
    <xf numFmtId="0" fontId="3" fillId="18" borderId="16" xfId="5" applyFont="1" applyFill="1" applyBorder="1" applyProtection="1"/>
    <xf numFmtId="0" fontId="3" fillId="22" borderId="16" xfId="5" applyFont="1" applyFill="1" applyBorder="1" applyProtection="1"/>
    <xf numFmtId="0" fontId="3" fillId="21" borderId="16" xfId="5" applyFont="1" applyFill="1" applyBorder="1" applyProtection="1"/>
    <xf numFmtId="0" fontId="3" fillId="15" borderId="16" xfId="5" applyFont="1" applyFill="1" applyBorder="1" applyProtection="1"/>
    <xf numFmtId="0" fontId="3" fillId="13" borderId="16" xfId="5" applyFont="1" applyFill="1" applyBorder="1" applyProtection="1"/>
    <xf numFmtId="0" fontId="3" fillId="17" borderId="16" xfId="5" applyFont="1" applyFill="1" applyBorder="1" applyProtection="1"/>
    <xf numFmtId="0" fontId="3" fillId="24" borderId="16" xfId="5" applyFont="1" applyFill="1" applyBorder="1" applyProtection="1"/>
    <xf numFmtId="0" fontId="3" fillId="14" borderId="16" xfId="5" applyFont="1" applyFill="1" applyBorder="1" applyProtection="1"/>
    <xf numFmtId="0" fontId="3" fillId="19" borderId="16" xfId="5" applyFont="1" applyFill="1" applyBorder="1" applyProtection="1"/>
    <xf numFmtId="0" fontId="3" fillId="23" borderId="16" xfId="5" applyFont="1" applyFill="1" applyBorder="1" applyProtection="1"/>
    <xf numFmtId="0" fontId="15" fillId="28" borderId="16" xfId="5" applyFont="1" applyFill="1" applyBorder="1" applyProtection="1"/>
    <xf numFmtId="0" fontId="15" fillId="20" borderId="16" xfId="5" applyFont="1" applyFill="1" applyBorder="1" applyProtection="1"/>
    <xf numFmtId="0" fontId="15" fillId="10" borderId="16" xfId="5" applyFont="1" applyFill="1" applyBorder="1" applyAlignment="1" applyProtection="1">
      <alignment wrapText="1"/>
    </xf>
    <xf numFmtId="166" fontId="3" fillId="0" borderId="16" xfId="5" applyNumberFormat="1" applyFont="1" applyBorder="1" applyProtection="1"/>
    <xf numFmtId="168" fontId="3" fillId="0" borderId="16" xfId="5" applyNumberFormat="1" applyFont="1" applyBorder="1" applyProtection="1"/>
    <xf numFmtId="0" fontId="15" fillId="10" borderId="16" xfId="5" applyFont="1" applyFill="1" applyBorder="1" applyProtection="1"/>
    <xf numFmtId="0" fontId="3" fillId="25" borderId="16" xfId="5" applyFont="1" applyFill="1" applyBorder="1" applyProtection="1"/>
    <xf numFmtId="0" fontId="3" fillId="26" borderId="16" xfId="5" applyFont="1" applyFill="1" applyBorder="1" applyProtection="1"/>
    <xf numFmtId="0" fontId="3" fillId="27" borderId="16" xfId="5" applyFont="1" applyFill="1" applyBorder="1" applyProtection="1"/>
    <xf numFmtId="0" fontId="3" fillId="11" borderId="16" xfId="5" applyFont="1" applyFill="1" applyBorder="1" applyProtection="1"/>
    <xf numFmtId="168" fontId="3" fillId="10" borderId="16" xfId="5" applyNumberFormat="1" applyFont="1" applyFill="1" applyBorder="1" applyProtection="1"/>
    <xf numFmtId="2" fontId="3" fillId="10" borderId="16" xfId="5" applyNumberFormat="1" applyFont="1" applyFill="1" applyBorder="1" applyProtection="1"/>
    <xf numFmtId="0" fontId="3" fillId="0" borderId="0" xfId="5" applyFont="1" applyFill="1" applyProtection="1"/>
    <xf numFmtId="49" fontId="9" fillId="29" borderId="13" xfId="5" applyNumberFormat="1" applyFont="1" applyFill="1" applyBorder="1" applyAlignment="1" applyProtection="1">
      <alignment horizontal="left" vertical="top"/>
    </xf>
    <xf numFmtId="49" fontId="9" fillId="29" borderId="12" xfId="5" applyNumberFormat="1" applyFont="1" applyFill="1" applyBorder="1" applyAlignment="1" applyProtection="1">
      <alignment horizontal="left" vertical="top"/>
    </xf>
    <xf numFmtId="0" fontId="3" fillId="7" borderId="16" xfId="5" applyFont="1" applyFill="1" applyBorder="1" applyAlignment="1" applyProtection="1">
      <alignment wrapText="1"/>
    </xf>
    <xf numFmtId="2" fontId="3" fillId="7" borderId="16" xfId="5" applyNumberFormat="1" applyFont="1" applyFill="1" applyBorder="1" applyProtection="1"/>
    <xf numFmtId="0" fontId="15" fillId="0" borderId="0" xfId="5" applyFont="1" applyFill="1" applyBorder="1" applyAlignment="1" applyProtection="1">
      <alignment wrapText="1"/>
    </xf>
    <xf numFmtId="0" fontId="15" fillId="7" borderId="16" xfId="5" applyFont="1" applyFill="1" applyBorder="1" applyAlignment="1" applyProtection="1">
      <alignment wrapText="1"/>
    </xf>
    <xf numFmtId="2" fontId="3" fillId="0" borderId="0" xfId="5" applyNumberFormat="1" applyFont="1" applyFill="1" applyBorder="1" applyProtection="1"/>
    <xf numFmtId="2" fontId="3" fillId="0" borderId="0" xfId="5" applyNumberFormat="1" applyFont="1" applyProtection="1"/>
    <xf numFmtId="49" fontId="9" fillId="2" borderId="12" xfId="5" applyNumberFormat="1" applyFont="1" applyFill="1" applyBorder="1" applyAlignment="1" applyProtection="1">
      <alignment horizontal="left" vertical="top"/>
    </xf>
    <xf numFmtId="49" fontId="9" fillId="6" borderId="5" xfId="5" applyNumberFormat="1" applyFont="1" applyFill="1" applyBorder="1" applyAlignment="1" applyProtection="1">
      <alignment horizontal="center" vertical="top" wrapText="1"/>
    </xf>
    <xf numFmtId="166" fontId="9" fillId="7" borderId="16" xfId="5" applyNumberFormat="1" applyFont="1" applyFill="1" applyBorder="1" applyProtection="1"/>
    <xf numFmtId="4" fontId="3" fillId="7" borderId="16" xfId="5" applyNumberFormat="1" applyFont="1" applyFill="1" applyBorder="1" applyProtection="1"/>
    <xf numFmtId="0" fontId="3" fillId="7" borderId="0" xfId="5" applyFont="1" applyFill="1" applyProtection="1"/>
    <xf numFmtId="0" fontId="3" fillId="7" borderId="0" xfId="5" applyFont="1" applyFill="1" applyBorder="1" applyProtection="1"/>
    <xf numFmtId="166" fontId="3" fillId="7" borderId="16" xfId="5" applyNumberFormat="1" applyFont="1" applyFill="1" applyBorder="1" applyProtection="1"/>
    <xf numFmtId="168" fontId="3" fillId="7" borderId="16" xfId="5" applyNumberFormat="1" applyFont="1" applyFill="1" applyBorder="1" applyProtection="1"/>
    <xf numFmtId="2" fontId="3" fillId="7" borderId="0" xfId="5" applyNumberFormat="1" applyFont="1" applyFill="1" applyBorder="1" applyProtection="1"/>
    <xf numFmtId="166" fontId="9" fillId="30" borderId="16" xfId="5" applyNumberFormat="1" applyFont="1" applyFill="1" applyBorder="1" applyProtection="1"/>
    <xf numFmtId="0" fontId="9" fillId="7" borderId="16" xfId="5" applyFont="1" applyFill="1" applyBorder="1" applyProtection="1"/>
    <xf numFmtId="49" fontId="9" fillId="6" borderId="12" xfId="5" applyNumberFormat="1" applyFont="1" applyFill="1" applyBorder="1" applyAlignment="1" applyProtection="1">
      <alignment horizontal="left" vertical="top"/>
    </xf>
    <xf numFmtId="49" fontId="9" fillId="6" borderId="13" xfId="5" applyNumberFormat="1" applyFont="1" applyFill="1" applyBorder="1" applyAlignment="1" applyProtection="1">
      <alignment horizontal="left" vertical="top"/>
    </xf>
    <xf numFmtId="49" fontId="9" fillId="6" borderId="12" xfId="5" applyNumberFormat="1" applyFont="1" applyFill="1" applyBorder="1" applyAlignment="1" applyProtection="1">
      <alignment horizontal="center" vertical="top" wrapText="1"/>
    </xf>
    <xf numFmtId="0" fontId="3" fillId="12" borderId="0" xfId="5" applyFont="1" applyFill="1" applyProtection="1"/>
    <xf numFmtId="4" fontId="3" fillId="0" borderId="0" xfId="5" applyNumberFormat="1" applyFont="1" applyBorder="1" applyProtection="1"/>
    <xf numFmtId="2" fontId="3" fillId="16" borderId="16" xfId="5" applyNumberFormat="1" applyFont="1" applyFill="1" applyBorder="1" applyProtection="1"/>
    <xf numFmtId="2" fontId="3" fillId="8" borderId="16" xfId="5" applyNumberFormat="1" applyFont="1" applyFill="1" applyBorder="1" applyProtection="1"/>
    <xf numFmtId="168" fontId="3" fillId="16" borderId="16" xfId="5" applyNumberFormat="1" applyFont="1" applyFill="1" applyBorder="1" applyProtection="1"/>
    <xf numFmtId="4" fontId="3" fillId="16" borderId="16" xfId="5" applyNumberFormat="1" applyFont="1" applyFill="1" applyBorder="1" applyProtection="1"/>
    <xf numFmtId="14" fontId="4" fillId="0" borderId="0" xfId="5" applyNumberFormat="1" applyFont="1" applyProtection="1">
      <protection locked="0"/>
    </xf>
    <xf numFmtId="0" fontId="4" fillId="0" borderId="15" xfId="5" applyFont="1" applyBorder="1" applyAlignment="1" applyProtection="1">
      <alignment horizontal="center"/>
      <protection locked="0"/>
    </xf>
    <xf numFmtId="0" fontId="4" fillId="0" borderId="5" xfId="5" applyFont="1" applyBorder="1" applyAlignment="1" applyProtection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4" fillId="0" borderId="5" xfId="5" applyFont="1" applyBorder="1" applyAlignment="1" applyProtection="1">
      <alignment horizontal="center" vertical="center"/>
      <protection locked="0"/>
    </xf>
    <xf numFmtId="0" fontId="4" fillId="0" borderId="5" xfId="5" applyFont="1" applyBorder="1" applyAlignment="1" applyProtection="1">
      <alignment horizontal="center"/>
      <protection locked="0"/>
    </xf>
    <xf numFmtId="0" fontId="4" fillId="0" borderId="3" xfId="5" applyFont="1" applyBorder="1" applyAlignment="1" applyProtection="1">
      <alignment horizontal="center"/>
    </xf>
    <xf numFmtId="0" fontId="5" fillId="0" borderId="5" xfId="5" applyFont="1" applyBorder="1" applyAlignment="1" applyProtection="1">
      <alignment horizontal="center" vertical="center"/>
    </xf>
    <xf numFmtId="0" fontId="4" fillId="0" borderId="11" xfId="5" applyFont="1" applyBorder="1" applyAlignment="1" applyProtection="1">
      <alignment horizontal="center"/>
    </xf>
    <xf numFmtId="0" fontId="4" fillId="0" borderId="5" xfId="5" applyFont="1" applyBorder="1" applyAlignment="1" applyProtection="1">
      <alignment horizontal="center"/>
    </xf>
    <xf numFmtId="0" fontId="4" fillId="0" borderId="7" xfId="5" applyFont="1" applyBorder="1" applyAlignment="1" applyProtection="1">
      <alignment horizontal="center"/>
      <protection locked="0"/>
    </xf>
    <xf numFmtId="0" fontId="4" fillId="0" borderId="11" xfId="5" applyFont="1" applyBorder="1" applyAlignment="1" applyProtection="1">
      <alignment horizontal="center"/>
      <protection locked="0"/>
    </xf>
    <xf numFmtId="0" fontId="0" fillId="0" borderId="11" xfId="0" applyBorder="1"/>
    <xf numFmtId="49" fontId="4" fillId="0" borderId="5" xfId="5" applyNumberFormat="1" applyFont="1" applyBorder="1" applyAlignment="1" applyProtection="1">
      <alignment horizontal="center"/>
      <protection locked="0"/>
    </xf>
    <xf numFmtId="0" fontId="4" fillId="0" borderId="3" xfId="5" applyFont="1" applyBorder="1" applyAlignment="1" applyProtection="1">
      <alignment horizontal="center"/>
      <protection locked="0"/>
    </xf>
    <xf numFmtId="0" fontId="4" fillId="0" borderId="6" xfId="5" applyFont="1" applyBorder="1" applyAlignment="1" applyProtection="1">
      <alignment horizontal="center"/>
      <protection locked="0"/>
    </xf>
    <xf numFmtId="0" fontId="4" fillId="0" borderId="2" xfId="5" applyFont="1" applyBorder="1" applyAlignment="1" applyProtection="1">
      <alignment horizontal="center"/>
      <protection locked="0"/>
    </xf>
    <xf numFmtId="0" fontId="4" fillId="3" borderId="5" xfId="5" applyFont="1" applyFill="1" applyBorder="1" applyAlignment="1" applyProtection="1">
      <alignment horizontal="center" vertical="center" wrapText="1"/>
    </xf>
    <xf numFmtId="0" fontId="0" fillId="3" borderId="5" xfId="0" applyFill="1" applyBorder="1"/>
    <xf numFmtId="0" fontId="13" fillId="0" borderId="5" xfId="0" applyFont="1" applyBorder="1" applyAlignment="1">
      <alignment wrapText="1"/>
    </xf>
    <xf numFmtId="49" fontId="9" fillId="2" borderId="5" xfId="5" applyNumberFormat="1" applyFont="1" applyFill="1" applyBorder="1" applyAlignment="1" applyProtection="1">
      <alignment horizontal="left" vertical="top"/>
    </xf>
    <xf numFmtId="49" fontId="9" fillId="2" borderId="12" xfId="5" applyNumberFormat="1" applyFont="1" applyFill="1" applyBorder="1" applyAlignment="1" applyProtection="1">
      <alignment horizontal="left" vertical="top"/>
    </xf>
    <xf numFmtId="49" fontId="9" fillId="6" borderId="5" xfId="5" applyNumberFormat="1" applyFont="1" applyFill="1" applyBorder="1" applyAlignment="1" applyProtection="1">
      <alignment horizontal="left" vertical="top"/>
    </xf>
    <xf numFmtId="49" fontId="9" fillId="6" borderId="12" xfId="5" applyNumberFormat="1" applyFont="1" applyFill="1" applyBorder="1" applyAlignment="1" applyProtection="1">
      <alignment horizontal="left" vertical="top"/>
    </xf>
    <xf numFmtId="49" fontId="9" fillId="6" borderId="13" xfId="5" applyNumberFormat="1" applyFont="1" applyFill="1" applyBorder="1" applyAlignment="1" applyProtection="1">
      <alignment horizontal="left" vertical="top"/>
    </xf>
    <xf numFmtId="49" fontId="9" fillId="6" borderId="17" xfId="5" applyNumberFormat="1" applyFont="1" applyFill="1" applyBorder="1" applyAlignment="1" applyProtection="1">
      <alignment horizontal="left" vertical="top"/>
    </xf>
    <xf numFmtId="49" fontId="10" fillId="2" borderId="5" xfId="5" applyNumberFormat="1" applyFont="1" applyFill="1" applyBorder="1" applyAlignment="1" applyProtection="1">
      <alignment horizontal="right" vertical="top" wrapText="1"/>
    </xf>
    <xf numFmtId="49" fontId="10" fillId="2" borderId="12" xfId="5" applyNumberFormat="1" applyFont="1" applyFill="1" applyBorder="1" applyAlignment="1" applyProtection="1">
      <alignment horizontal="right" vertical="top" wrapText="1"/>
    </xf>
    <xf numFmtId="49" fontId="9" fillId="6" borderId="5" xfId="5" applyNumberFormat="1" applyFont="1" applyFill="1" applyBorder="1" applyAlignment="1" applyProtection="1">
      <alignment horizontal="left" vertical="top" wrapText="1"/>
    </xf>
    <xf numFmtId="49" fontId="9" fillId="6" borderId="12" xfId="5" applyNumberFormat="1" applyFont="1" applyFill="1" applyBorder="1" applyAlignment="1" applyProtection="1">
      <alignment horizontal="left" vertical="top" wrapText="1"/>
    </xf>
    <xf numFmtId="49" fontId="9" fillId="2" borderId="5" xfId="5" applyNumberFormat="1" applyFont="1" applyFill="1" applyBorder="1" applyAlignment="1" applyProtection="1">
      <alignment horizontal="left" vertical="top" wrapText="1"/>
    </xf>
    <xf numFmtId="49" fontId="9" fillId="2" borderId="12" xfId="5" applyNumberFormat="1" applyFont="1" applyFill="1" applyBorder="1" applyAlignment="1" applyProtection="1">
      <alignment horizontal="left" vertical="top" wrapText="1"/>
    </xf>
    <xf numFmtId="0" fontId="6" fillId="0" borderId="5" xfId="5" applyFont="1" applyBorder="1" applyAlignment="1" applyProtection="1">
      <alignment wrapText="1"/>
    </xf>
    <xf numFmtId="0" fontId="13" fillId="12" borderId="0" xfId="0" applyFont="1" applyFill="1" applyAlignment="1">
      <alignment horizontal="center" wrapText="1"/>
    </xf>
    <xf numFmtId="0" fontId="0" fillId="12" borderId="0" xfId="0" applyFill="1" applyAlignment="1">
      <alignment horizont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3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13" fillId="8" borderId="20" xfId="0" applyFont="1" applyFill="1" applyBorder="1" applyAlignment="1">
      <alignment horizontal="center" wrapText="1"/>
    </xf>
    <xf numFmtId="0" fontId="0" fillId="8" borderId="20" xfId="0" applyFill="1" applyBorder="1" applyAlignment="1">
      <alignment horizontal="center" wrapText="1"/>
    </xf>
    <xf numFmtId="0" fontId="13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13" fillId="9" borderId="0" xfId="0" applyFont="1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13" fillId="9" borderId="0" xfId="0" applyFont="1" applyFill="1" applyAlignment="1">
      <alignment wrapText="1"/>
    </xf>
    <xf numFmtId="0" fontId="0" fillId="9" borderId="0" xfId="0" applyFill="1" applyAlignment="1">
      <alignment wrapText="1"/>
    </xf>
    <xf numFmtId="49" fontId="9" fillId="2" borderId="16" xfId="5" applyNumberFormat="1" applyFont="1" applyFill="1" applyBorder="1" applyAlignment="1" applyProtection="1">
      <alignment horizontal="left" vertical="top" wrapText="1"/>
    </xf>
    <xf numFmtId="49" fontId="3" fillId="2" borderId="16" xfId="5" applyNumberFormat="1" applyFont="1" applyFill="1" applyBorder="1" applyAlignment="1" applyProtection="1">
      <alignment horizontal="left" vertical="top" wrapText="1"/>
    </xf>
    <xf numFmtId="49" fontId="12" fillId="2" borderId="16" xfId="5" applyNumberFormat="1" applyFont="1" applyFill="1" applyBorder="1" applyAlignment="1" applyProtection="1">
      <alignment horizontal="left" vertical="top"/>
    </xf>
    <xf numFmtId="49" fontId="9" fillId="2" borderId="16" xfId="5" applyNumberFormat="1" applyFont="1" applyFill="1" applyBorder="1" applyAlignment="1" applyProtection="1">
      <alignment horizontal="left" vertical="top"/>
    </xf>
    <xf numFmtId="49" fontId="12" fillId="2" borderId="16" xfId="5" applyNumberFormat="1" applyFont="1" applyFill="1" applyBorder="1" applyAlignment="1" applyProtection="1">
      <alignment horizontal="left" vertical="top" wrapText="1"/>
    </xf>
  </cellXfs>
  <cellStyles count="6">
    <cellStyle name="Excel Built-in Normal" xfId="5"/>
    <cellStyle name="Heading 1" xfId="2"/>
    <cellStyle name="Heading 3" xfId="1"/>
    <cellStyle name="Result 1" xfId="3"/>
    <cellStyle name="Result2" xf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2"/>
  <sheetViews>
    <sheetView topLeftCell="A25" zoomScale="80" workbookViewId="0">
      <selection activeCell="J6" sqref="J6:K6"/>
    </sheetView>
  </sheetViews>
  <sheetFormatPr defaultColWidth="8" defaultRowHeight="14.4"/>
  <cols>
    <col min="1" max="1" width="19.8984375" style="1" customWidth="1"/>
    <col min="2" max="2" width="2.8984375" style="1" customWidth="1"/>
    <col min="3" max="3" width="1.8984375" style="1" customWidth="1"/>
    <col min="4" max="4" width="8.5" style="1" customWidth="1"/>
    <col min="5" max="5" width="8.19921875" style="1" customWidth="1"/>
    <col min="6" max="6" width="8" style="1"/>
    <col min="7" max="7" width="8.09765625" style="1" customWidth="1"/>
    <col min="8" max="8" width="7.5" style="1" customWidth="1"/>
    <col min="9" max="9" width="5.59765625" style="1" customWidth="1"/>
    <col min="10" max="10" width="4.09765625" style="1" customWidth="1"/>
    <col min="11" max="11" width="11.19921875" style="1" customWidth="1"/>
    <col min="12" max="12" width="10" style="1" customWidth="1"/>
    <col min="13" max="13" width="11.5" style="1" customWidth="1"/>
    <col min="14" max="14" width="11.19921875" style="1" customWidth="1"/>
    <col min="15" max="15" width="10.69921875" style="1" customWidth="1"/>
    <col min="16" max="16" width="10.09765625" style="1" customWidth="1"/>
    <col min="17" max="17" width="7.3984375" style="1" customWidth="1"/>
    <col min="18" max="18" width="11.19921875" style="1" customWidth="1"/>
    <col min="19" max="19" width="2.5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" style="1"/>
    <col min="25" max="25" width="12" style="1" customWidth="1"/>
    <col min="26" max="257" width="8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458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00">
        <v>45810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 t="s">
        <v>459</v>
      </c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457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/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/>
      <c r="R11" s="2" t="s">
        <v>461</v>
      </c>
      <c r="S11" s="2"/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5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/>
      <c r="T13" s="2"/>
      <c r="U13" s="2" t="s">
        <v>462</v>
      </c>
      <c r="V13" s="2"/>
      <c r="W13" s="2"/>
      <c r="X13" s="28"/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/>
      <c r="V15" s="2" t="s">
        <v>460</v>
      </c>
      <c r="W15" s="2"/>
      <c r="X15" s="28"/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32" t="s">
        <v>34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 t="s">
        <v>35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07" t="s">
        <v>36</v>
      </c>
      <c r="AA18" s="207"/>
    </row>
    <row r="19" spans="1:28">
      <c r="A19" s="33"/>
      <c r="B19" s="38"/>
      <c r="C19" s="39" t="s">
        <v>37</v>
      </c>
      <c r="D19" s="208" t="s">
        <v>38</v>
      </c>
      <c r="E19" s="208"/>
      <c r="F19" s="208"/>
      <c r="G19" s="208"/>
      <c r="H19" s="208"/>
      <c r="I19" s="208"/>
      <c r="J19" s="208"/>
      <c r="K19" s="208" t="s">
        <v>39</v>
      </c>
      <c r="L19" s="208"/>
      <c r="M19" s="208"/>
      <c r="N19" s="208"/>
      <c r="O19" s="208"/>
      <c r="P19" s="208"/>
      <c r="Q19" s="208"/>
      <c r="R19" s="208" t="s">
        <v>40</v>
      </c>
      <c r="S19" s="208"/>
      <c r="T19" s="208"/>
      <c r="U19" s="208"/>
      <c r="V19" s="40" t="s">
        <v>41</v>
      </c>
      <c r="W19" s="41"/>
      <c r="X19" s="42"/>
      <c r="Y19" s="42"/>
      <c r="Z19" s="209" t="s">
        <v>42</v>
      </c>
      <c r="AA19" s="209"/>
    </row>
    <row r="20" spans="1:28">
      <c r="A20" s="44"/>
      <c r="B20" s="39"/>
      <c r="C20" s="39" t="s">
        <v>43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45" t="s">
        <v>44</v>
      </c>
      <c r="W20" s="46"/>
      <c r="X20" s="37"/>
      <c r="Y20" s="47"/>
      <c r="Z20" s="210" t="s">
        <v>45</v>
      </c>
      <c r="AA20" s="210"/>
      <c r="AB20" s="49"/>
    </row>
    <row r="21" spans="1:28" ht="13.95" customHeight="1">
      <c r="A21" s="44" t="s">
        <v>46</v>
      </c>
      <c r="B21" s="39" t="s">
        <v>47</v>
      </c>
      <c r="C21" s="39" t="s">
        <v>48</v>
      </c>
      <c r="D21" s="204"/>
      <c r="E21" s="204" t="s">
        <v>318</v>
      </c>
      <c r="F21" s="204"/>
      <c r="G21" s="204" t="s">
        <v>320</v>
      </c>
      <c r="H21" s="204" t="s">
        <v>321</v>
      </c>
      <c r="I21" s="204"/>
      <c r="J21" s="203"/>
      <c r="K21" s="202" t="s">
        <v>123</v>
      </c>
      <c r="L21" s="202" t="s">
        <v>49</v>
      </c>
      <c r="M21" s="202" t="s">
        <v>50</v>
      </c>
      <c r="N21" s="202" t="s">
        <v>51</v>
      </c>
      <c r="O21" s="202" t="s">
        <v>52</v>
      </c>
      <c r="P21" s="202" t="s">
        <v>53</v>
      </c>
      <c r="Q21" s="202" t="s">
        <v>54</v>
      </c>
      <c r="R21" s="203"/>
      <c r="S21" s="203"/>
      <c r="T21" s="203"/>
      <c r="U21" s="203"/>
      <c r="V21" s="203"/>
      <c r="W21" s="203"/>
      <c r="X21" s="202" t="s">
        <v>55</v>
      </c>
      <c r="Y21" s="202" t="s">
        <v>56</v>
      </c>
      <c r="Z21" s="51"/>
      <c r="AA21" s="48"/>
    </row>
    <row r="22" spans="1:28">
      <c r="A22" s="44"/>
      <c r="B22" s="39"/>
      <c r="C22" s="39" t="s">
        <v>57</v>
      </c>
      <c r="D22" s="204"/>
      <c r="E22" s="204"/>
      <c r="F22" s="204"/>
      <c r="G22" s="204"/>
      <c r="H22" s="204"/>
      <c r="I22" s="204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33" t="s">
        <v>58</v>
      </c>
      <c r="AA22" s="44" t="s">
        <v>59</v>
      </c>
    </row>
    <row r="23" spans="1:28" ht="90" customHeight="1">
      <c r="A23" s="47"/>
      <c r="B23" s="43"/>
      <c r="C23" s="43"/>
      <c r="D23" s="204"/>
      <c r="E23" s="204"/>
      <c r="F23" s="204"/>
      <c r="G23" s="204"/>
      <c r="H23" s="204"/>
      <c r="I23" s="204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47" t="s">
        <v>60</v>
      </c>
      <c r="AA23" s="47" t="s">
        <v>61</v>
      </c>
    </row>
    <row r="24" spans="1:28">
      <c r="A24" s="52">
        <v>1</v>
      </c>
      <c r="B24" s="52">
        <v>2</v>
      </c>
      <c r="C24" s="52">
        <v>3</v>
      </c>
      <c r="D24" s="52">
        <v>4</v>
      </c>
      <c r="E24" s="52">
        <v>5</v>
      </c>
      <c r="F24" s="52">
        <v>6</v>
      </c>
      <c r="G24" s="52">
        <v>7</v>
      </c>
      <c r="H24" s="52">
        <v>8</v>
      </c>
      <c r="I24" s="52">
        <v>10</v>
      </c>
      <c r="J24" s="52">
        <v>11</v>
      </c>
      <c r="K24" s="53">
        <v>12</v>
      </c>
      <c r="L24" s="52">
        <v>13</v>
      </c>
      <c r="M24" s="52">
        <v>14</v>
      </c>
      <c r="N24" s="52">
        <v>15</v>
      </c>
      <c r="O24" s="52">
        <v>16</v>
      </c>
      <c r="P24" s="52">
        <v>17</v>
      </c>
      <c r="Q24" s="52">
        <v>18</v>
      </c>
      <c r="R24" s="52">
        <v>19</v>
      </c>
      <c r="S24" s="52">
        <v>20</v>
      </c>
      <c r="T24" s="52">
        <v>21</v>
      </c>
      <c r="U24" s="52">
        <v>22</v>
      </c>
      <c r="V24" s="52">
        <v>23</v>
      </c>
      <c r="W24" s="54">
        <v>24</v>
      </c>
      <c r="X24" s="54">
        <v>25</v>
      </c>
      <c r="Y24" s="52">
        <v>26</v>
      </c>
      <c r="Z24" s="52">
        <v>27</v>
      </c>
      <c r="AA24" s="52">
        <v>28</v>
      </c>
    </row>
    <row r="25" spans="1:28" ht="27" customHeight="1">
      <c r="A25" s="55" t="s">
        <v>62</v>
      </c>
      <c r="B25" s="56"/>
      <c r="C25" s="56"/>
      <c r="D25" s="44">
        <v>15</v>
      </c>
      <c r="E25" s="57" t="s">
        <v>319</v>
      </c>
      <c r="F25" s="44"/>
      <c r="G25" s="44">
        <v>200</v>
      </c>
      <c r="H25" s="56" t="s">
        <v>466</v>
      </c>
      <c r="I25" s="56">
        <v>80</v>
      </c>
      <c r="J25" s="56"/>
      <c r="K25" s="44">
        <v>105</v>
      </c>
      <c r="L25" s="44">
        <v>200</v>
      </c>
      <c r="M25" s="44">
        <v>150</v>
      </c>
      <c r="N25" s="44">
        <v>90</v>
      </c>
      <c r="O25" s="44">
        <v>20</v>
      </c>
      <c r="P25" s="44">
        <v>200</v>
      </c>
      <c r="Q25" s="56" t="s">
        <v>465</v>
      </c>
      <c r="R25" s="58"/>
      <c r="S25" s="56"/>
      <c r="T25" s="56"/>
      <c r="U25" s="56"/>
      <c r="V25" s="56"/>
      <c r="W25" s="58"/>
      <c r="X25" s="58"/>
      <c r="Y25" s="56"/>
      <c r="Z25" s="42"/>
      <c r="AA25" s="42"/>
    </row>
    <row r="26" spans="1:28">
      <c r="A26" s="59" t="s">
        <v>63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1"/>
      <c r="W26" s="26"/>
      <c r="X26" s="26"/>
      <c r="Y26" s="37"/>
      <c r="Z26" s="42"/>
      <c r="AA26" s="42"/>
    </row>
    <row r="27" spans="1:28">
      <c r="A27" s="60" t="s">
        <v>64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>
        <v>2.6800000000000001E-2</v>
      </c>
      <c r="Q27" s="61"/>
      <c r="R27" s="62"/>
      <c r="S27" s="61"/>
      <c r="T27" s="61"/>
      <c r="U27" s="61"/>
      <c r="V27" s="61"/>
      <c r="W27" s="62"/>
      <c r="X27" s="29">
        <f>Потребность_!G33</f>
        <v>150</v>
      </c>
      <c r="Y27" s="63">
        <f t="shared" ref="Y27:Y57" si="0">X27*Z27</f>
        <v>60.300000000000004</v>
      </c>
      <c r="Z27" s="42">
        <f t="shared" ref="Z27:Z57" si="1">SUM(D27:W27)*$H$12</f>
        <v>0.40200000000000002</v>
      </c>
      <c r="AA27" s="37"/>
    </row>
    <row r="28" spans="1:28">
      <c r="A28" s="96" t="s">
        <v>253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>
        <v>3.5000000000000003E-2</v>
      </c>
      <c r="M28" s="64"/>
      <c r="N28" s="64"/>
      <c r="O28" s="64"/>
      <c r="P28" s="64"/>
      <c r="Q28" s="64"/>
      <c r="R28" s="65"/>
      <c r="S28" s="64"/>
      <c r="T28" s="64"/>
      <c r="U28" s="64"/>
      <c r="V28" s="64"/>
      <c r="W28" s="65"/>
      <c r="X28" s="66">
        <f>Потребность_!G28</f>
        <v>55</v>
      </c>
      <c r="Y28" s="63">
        <f t="shared" si="0"/>
        <v>28.875</v>
      </c>
      <c r="Z28" s="42">
        <f t="shared" si="1"/>
        <v>0.52500000000000002</v>
      </c>
      <c r="AA28" s="37"/>
    </row>
    <row r="29" spans="1:28">
      <c r="A29" s="60" t="s">
        <v>66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>
        <v>0.1008</v>
      </c>
      <c r="M29" s="64">
        <v>0.2243</v>
      </c>
      <c r="N29" s="64"/>
      <c r="O29" s="64"/>
      <c r="P29" s="64"/>
      <c r="Q29" s="64"/>
      <c r="R29" s="65"/>
      <c r="S29" s="64"/>
      <c r="T29" s="64"/>
      <c r="U29" s="64"/>
      <c r="V29" s="64"/>
      <c r="W29" s="65"/>
      <c r="X29" s="66">
        <f>Потребность_!G5</f>
        <v>60</v>
      </c>
      <c r="Y29" s="63">
        <f t="shared" si="0"/>
        <v>292.59000000000003</v>
      </c>
      <c r="Z29" s="42">
        <f t="shared" si="1"/>
        <v>4.8765000000000001</v>
      </c>
      <c r="AA29" s="37"/>
    </row>
    <row r="30" spans="1:28">
      <c r="A30" s="60" t="s">
        <v>67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0.02</v>
      </c>
      <c r="M30" s="64"/>
      <c r="N30" s="64"/>
      <c r="O30" s="64"/>
      <c r="P30" s="64"/>
      <c r="Q30" s="64"/>
      <c r="R30" s="65"/>
      <c r="S30" s="64"/>
      <c r="T30" s="64"/>
      <c r="U30" s="64"/>
      <c r="V30" s="64"/>
      <c r="W30" s="65"/>
      <c r="X30" s="66">
        <f>Потребность_!G6</f>
        <v>60</v>
      </c>
      <c r="Y30" s="63">
        <f t="shared" si="0"/>
        <v>18</v>
      </c>
      <c r="Z30" s="42">
        <f t="shared" si="1"/>
        <v>0.3</v>
      </c>
      <c r="AA30" s="37"/>
    </row>
    <row r="31" spans="1:28">
      <c r="A31" s="60" t="s">
        <v>68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0.01</v>
      </c>
      <c r="M31" s="64"/>
      <c r="N31" s="64">
        <v>1.1299999999999999E-2</v>
      </c>
      <c r="O31" s="64">
        <v>1E-3</v>
      </c>
      <c r="P31" s="64"/>
      <c r="Q31" s="64"/>
      <c r="R31" s="65"/>
      <c r="S31" s="64"/>
      <c r="T31" s="64"/>
      <c r="U31" s="64"/>
      <c r="V31" s="64"/>
      <c r="W31" s="65"/>
      <c r="X31" s="66">
        <f>Потребность_!G7</f>
        <v>55</v>
      </c>
      <c r="Y31" s="63">
        <f t="shared" si="0"/>
        <v>18.397500000000001</v>
      </c>
      <c r="Z31" s="42">
        <f t="shared" si="1"/>
        <v>0.33450000000000002</v>
      </c>
      <c r="AA31" s="37"/>
    </row>
    <row r="32" spans="1:28">
      <c r="A32" s="60" t="s">
        <v>69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4"/>
      <c r="N32" s="64"/>
      <c r="O32" s="64"/>
      <c r="P32" s="64"/>
      <c r="Q32" s="64"/>
      <c r="R32" s="65"/>
      <c r="S32" s="64"/>
      <c r="T32" s="64"/>
      <c r="U32" s="64"/>
      <c r="V32" s="64"/>
      <c r="W32" s="65"/>
      <c r="X32" s="66">
        <f>Потребность_!G41</f>
        <v>550</v>
      </c>
      <c r="Y32" s="63">
        <f t="shared" si="0"/>
        <v>0</v>
      </c>
      <c r="Z32" s="42">
        <f t="shared" si="1"/>
        <v>0</v>
      </c>
      <c r="AA32" s="37"/>
    </row>
    <row r="33" spans="1:27">
      <c r="A33" s="60" t="s">
        <v>70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4"/>
      <c r="N33" s="64"/>
      <c r="O33" s="64"/>
      <c r="P33" s="64"/>
      <c r="Q33" s="64"/>
      <c r="R33" s="65"/>
      <c r="S33" s="64"/>
      <c r="T33" s="64"/>
      <c r="U33" s="64"/>
      <c r="V33" s="64"/>
      <c r="W33" s="65"/>
      <c r="X33" s="66">
        <f>Потребность_!G16</f>
        <v>780</v>
      </c>
      <c r="Y33" s="63">
        <f t="shared" si="0"/>
        <v>0</v>
      </c>
      <c r="Z33" s="42">
        <f t="shared" si="1"/>
        <v>0</v>
      </c>
      <c r="AA33" s="37"/>
    </row>
    <row r="34" spans="1:27">
      <c r="A34" s="60" t="s">
        <v>71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4"/>
      <c r="N34" s="64"/>
      <c r="O34" s="64"/>
      <c r="P34" s="64"/>
      <c r="Q34" s="64"/>
      <c r="R34" s="65"/>
      <c r="S34" s="64"/>
      <c r="T34" s="64"/>
      <c r="U34" s="64"/>
      <c r="V34" s="64"/>
      <c r="W34" s="65"/>
      <c r="X34" s="66">
        <f>Потребность_!G19</f>
        <v>58</v>
      </c>
      <c r="Y34" s="63">
        <f t="shared" si="0"/>
        <v>0</v>
      </c>
      <c r="Z34" s="42">
        <f t="shared" si="1"/>
        <v>0</v>
      </c>
      <c r="AA34" s="37"/>
    </row>
    <row r="35" spans="1:27">
      <c r="A35" s="60" t="s">
        <v>72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>
        <v>4.0000000000000001E-3</v>
      </c>
      <c r="M35" s="64">
        <v>4.4999999999999997E-3</v>
      </c>
      <c r="N35" s="64">
        <v>3.5999999999999999E-3</v>
      </c>
      <c r="O35" s="64"/>
      <c r="P35" s="64"/>
      <c r="Q35" s="64"/>
      <c r="R35" s="65"/>
      <c r="S35" s="64"/>
      <c r="T35" s="64"/>
      <c r="U35" s="64"/>
      <c r="V35" s="64"/>
      <c r="W35" s="65"/>
      <c r="X35" s="66">
        <f>Потребность_!G27</f>
        <v>120</v>
      </c>
      <c r="Y35" s="63">
        <f t="shared" si="0"/>
        <v>21.78</v>
      </c>
      <c r="Z35" s="42">
        <f>SUM(D35:W35)*$H$12</f>
        <v>0.18149999999999999</v>
      </c>
      <c r="AA35" s="37"/>
    </row>
    <row r="36" spans="1:27">
      <c r="A36" s="60" t="s">
        <v>73</v>
      </c>
      <c r="B36" s="61"/>
      <c r="C36" s="61"/>
      <c r="D36" s="61"/>
      <c r="E36" s="61">
        <v>5.0000000000000001E-3</v>
      </c>
      <c r="F36" s="61"/>
      <c r="G36" s="61"/>
      <c r="H36" s="61"/>
      <c r="I36" s="61"/>
      <c r="J36" s="61"/>
      <c r="K36" s="61"/>
      <c r="L36" s="61"/>
      <c r="M36" s="64"/>
      <c r="N36" s="64"/>
      <c r="O36" s="64">
        <v>1E-3</v>
      </c>
      <c r="P36" s="64"/>
      <c r="Q36" s="64"/>
      <c r="R36" s="65"/>
      <c r="S36" s="64"/>
      <c r="T36" s="64"/>
      <c r="U36" s="64"/>
      <c r="V36" s="64"/>
      <c r="W36" s="65"/>
      <c r="X36" s="66">
        <f>Потребность_!G12</f>
        <v>950</v>
      </c>
      <c r="Y36" s="63">
        <f t="shared" si="0"/>
        <v>85.5</v>
      </c>
      <c r="Z36" s="42">
        <f t="shared" si="1"/>
        <v>0.09</v>
      </c>
      <c r="AA36" s="37"/>
    </row>
    <row r="37" spans="1:27">
      <c r="A37" s="60" t="s">
        <v>74</v>
      </c>
      <c r="B37" s="61"/>
      <c r="C37" s="61"/>
      <c r="D37" s="61"/>
      <c r="E37" s="61">
        <v>0.05</v>
      </c>
      <c r="F37" s="61"/>
      <c r="G37" s="61"/>
      <c r="H37" s="61"/>
      <c r="I37" s="61"/>
      <c r="J37" s="61"/>
      <c r="K37" s="61"/>
      <c r="L37" s="61"/>
      <c r="M37" s="64">
        <v>4.4999999999999998E-2</v>
      </c>
      <c r="N37" s="64">
        <v>1.26E-2</v>
      </c>
      <c r="O37" s="64"/>
      <c r="P37" s="64"/>
      <c r="Q37" s="64"/>
      <c r="R37" s="65"/>
      <c r="S37" s="64"/>
      <c r="T37" s="64"/>
      <c r="U37" s="64"/>
      <c r="V37" s="64"/>
      <c r="W37" s="65"/>
      <c r="X37" s="66">
        <f>Потребность_!G13</f>
        <v>75</v>
      </c>
      <c r="Y37" s="63">
        <f t="shared" si="0"/>
        <v>121.05000000000001</v>
      </c>
      <c r="Z37" s="42">
        <f>SUM(D37:W37)*$H$12</f>
        <v>1.6140000000000001</v>
      </c>
      <c r="AA37" s="37"/>
    </row>
    <row r="38" spans="1:27">
      <c r="A38" s="60" t="s">
        <v>75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>
        <v>0.01</v>
      </c>
      <c r="M38" s="64"/>
      <c r="N38" s="64"/>
      <c r="O38" s="64"/>
      <c r="P38" s="64"/>
      <c r="Q38" s="64"/>
      <c r="R38" s="65"/>
      <c r="S38" s="64"/>
      <c r="T38" s="64"/>
      <c r="U38" s="64"/>
      <c r="V38" s="64"/>
      <c r="W38" s="65"/>
      <c r="X38" s="66">
        <f>Потребность_!G8</f>
        <v>60</v>
      </c>
      <c r="Y38" s="63">
        <f t="shared" si="0"/>
        <v>9</v>
      </c>
      <c r="Z38" s="42">
        <f t="shared" si="1"/>
        <v>0.15</v>
      </c>
      <c r="AA38" s="37"/>
    </row>
    <row r="39" spans="1:27">
      <c r="A39" s="60" t="s">
        <v>76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4">
        <v>7.4999999999999997E-3</v>
      </c>
      <c r="N39" s="64"/>
      <c r="O39" s="64">
        <v>1E-3</v>
      </c>
      <c r="P39" s="64"/>
      <c r="Q39" s="64"/>
      <c r="R39" s="65"/>
      <c r="S39" s="64"/>
      <c r="T39" s="64"/>
      <c r="U39" s="64"/>
      <c r="V39" s="64"/>
      <c r="W39" s="65"/>
      <c r="X39" s="66">
        <f>Потребность_!G31</f>
        <v>32</v>
      </c>
      <c r="Y39" s="63">
        <f t="shared" si="0"/>
        <v>4.08</v>
      </c>
      <c r="Z39" s="42">
        <f t="shared" si="1"/>
        <v>0.1275</v>
      </c>
      <c r="AA39" s="37"/>
    </row>
    <row r="40" spans="1:27" ht="26.4">
      <c r="A40" s="96" t="s">
        <v>254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4"/>
      <c r="N40" s="64">
        <v>0.05</v>
      </c>
      <c r="O40" s="64"/>
      <c r="P40" s="64"/>
      <c r="Q40" s="64"/>
      <c r="R40" s="65"/>
      <c r="S40" s="64"/>
      <c r="T40" s="64"/>
      <c r="U40" s="64"/>
      <c r="V40" s="64"/>
      <c r="W40" s="65"/>
      <c r="X40" s="66">
        <f>Потребность_!G17</f>
        <v>666.05</v>
      </c>
      <c r="Y40" s="63">
        <f t="shared" si="0"/>
        <v>499.53749999999997</v>
      </c>
      <c r="Z40" s="42">
        <f t="shared" si="1"/>
        <v>0.75</v>
      </c>
      <c r="AA40" s="37"/>
    </row>
    <row r="41" spans="1:27">
      <c r="A41" s="60" t="s">
        <v>78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>
        <v>0.01</v>
      </c>
      <c r="M41" s="64"/>
      <c r="N41" s="64"/>
      <c r="O41" s="64"/>
      <c r="P41" s="64"/>
      <c r="Q41" s="64"/>
      <c r="R41" s="65"/>
      <c r="S41" s="64"/>
      <c r="T41" s="64"/>
      <c r="U41" s="64"/>
      <c r="V41" s="64"/>
      <c r="W41" s="65"/>
      <c r="X41" s="66">
        <f>Потребность_!G34</f>
        <v>300</v>
      </c>
      <c r="Y41" s="63">
        <f t="shared" si="0"/>
        <v>45</v>
      </c>
      <c r="Z41" s="42">
        <f t="shared" si="1"/>
        <v>0.15</v>
      </c>
      <c r="AA41" s="37"/>
    </row>
    <row r="42" spans="1:27">
      <c r="A42" s="60" t="s">
        <v>79</v>
      </c>
      <c r="B42" s="61"/>
      <c r="C42" s="61"/>
      <c r="D42" s="61"/>
      <c r="E42" s="61"/>
      <c r="F42" s="61"/>
      <c r="G42" s="61"/>
      <c r="H42" s="61"/>
      <c r="I42" s="61"/>
      <c r="J42" s="61"/>
      <c r="K42" s="61">
        <v>0</v>
      </c>
      <c r="L42" s="61"/>
      <c r="M42" s="64"/>
      <c r="N42" s="64"/>
      <c r="O42" s="64"/>
      <c r="P42" s="64"/>
      <c r="Q42" s="64"/>
      <c r="R42" s="65"/>
      <c r="S42" s="64"/>
      <c r="T42" s="64"/>
      <c r="U42" s="64"/>
      <c r="V42" s="64"/>
      <c r="W42" s="65"/>
      <c r="X42" s="66">
        <f>Потребность_!G35</f>
        <v>0</v>
      </c>
      <c r="Y42" s="63">
        <f t="shared" si="0"/>
        <v>0</v>
      </c>
      <c r="Z42" s="42">
        <f t="shared" si="1"/>
        <v>0</v>
      </c>
      <c r="AA42" s="37"/>
    </row>
    <row r="43" spans="1:27">
      <c r="A43" s="60" t="s">
        <v>80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4"/>
      <c r="N43" s="64"/>
      <c r="O43" s="64"/>
      <c r="P43" s="64"/>
      <c r="Q43" s="64"/>
      <c r="R43" s="65"/>
      <c r="S43" s="64"/>
      <c r="T43" s="64"/>
      <c r="U43" s="64"/>
      <c r="V43" s="64"/>
      <c r="W43" s="65"/>
      <c r="X43" s="66">
        <f>Потребность_!G20</f>
        <v>45</v>
      </c>
      <c r="Y43" s="63">
        <f t="shared" si="0"/>
        <v>0</v>
      </c>
      <c r="Z43" s="42">
        <f t="shared" si="1"/>
        <v>0</v>
      </c>
      <c r="AA43" s="37"/>
    </row>
    <row r="44" spans="1:27">
      <c r="A44" s="60" t="s">
        <v>81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4"/>
      <c r="N44" s="64">
        <v>8.9999999999999993E-3</v>
      </c>
      <c r="O44" s="64"/>
      <c r="P44" s="64"/>
      <c r="Q44" s="64"/>
      <c r="R44" s="65"/>
      <c r="S44" s="64"/>
      <c r="T44" s="64"/>
      <c r="U44" s="64"/>
      <c r="V44" s="64"/>
      <c r="W44" s="65"/>
      <c r="X44" s="66">
        <f>Потребность_!G21</f>
        <v>100</v>
      </c>
      <c r="Y44" s="63">
        <f t="shared" si="0"/>
        <v>13.499999999999998</v>
      </c>
      <c r="Z44" s="42">
        <f t="shared" si="1"/>
        <v>0.13499999999999998</v>
      </c>
      <c r="AA44" s="37"/>
    </row>
    <row r="45" spans="1:27">
      <c r="A45" s="60" t="s">
        <v>82</v>
      </c>
      <c r="B45" s="61"/>
      <c r="C45" s="61"/>
      <c r="D45" s="61"/>
      <c r="E45" s="61">
        <v>2.2499999999999998E-3</v>
      </c>
      <c r="F45" s="61"/>
      <c r="G45" s="61">
        <v>7.0000000000000001E-3</v>
      </c>
      <c r="H45" s="61"/>
      <c r="I45" s="61"/>
      <c r="J45" s="61"/>
      <c r="K45" s="61"/>
      <c r="L45" s="61"/>
      <c r="M45" s="64"/>
      <c r="N45" s="64"/>
      <c r="O45" s="64"/>
      <c r="P45" s="64">
        <v>7.0000000000000001E-3</v>
      </c>
      <c r="Q45" s="64"/>
      <c r="R45" s="65"/>
      <c r="S45" s="64"/>
      <c r="T45" s="64"/>
      <c r="U45" s="64"/>
      <c r="V45" s="64"/>
      <c r="W45" s="65"/>
      <c r="X45" s="66">
        <f>Потребность_!G22</f>
        <v>75</v>
      </c>
      <c r="Y45" s="63">
        <f t="shared" si="0"/>
        <v>18.28125</v>
      </c>
      <c r="Z45" s="42">
        <f t="shared" si="1"/>
        <v>0.24375000000000002</v>
      </c>
      <c r="AA45" s="37"/>
    </row>
    <row r="46" spans="1:27">
      <c r="A46" s="60" t="s">
        <v>83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>
        <v>0.01</v>
      </c>
      <c r="M46" s="64"/>
      <c r="N46" s="64"/>
      <c r="O46" s="64"/>
      <c r="P46" s="64"/>
      <c r="Q46" s="64"/>
      <c r="R46" s="65"/>
      <c r="S46" s="64"/>
      <c r="T46" s="64"/>
      <c r="U46" s="64"/>
      <c r="V46" s="64"/>
      <c r="W46" s="65"/>
      <c r="X46" s="66">
        <f>Потребность_!G32</f>
        <v>285</v>
      </c>
      <c r="Y46" s="63">
        <f t="shared" si="0"/>
        <v>42.75</v>
      </c>
      <c r="Z46" s="42">
        <f t="shared" si="1"/>
        <v>0.15</v>
      </c>
      <c r="AA46" s="37"/>
    </row>
    <row r="47" spans="1:27">
      <c r="A47" s="60" t="s">
        <v>84</v>
      </c>
      <c r="B47" s="61"/>
      <c r="C47" s="61"/>
      <c r="D47" s="61"/>
      <c r="E47" s="61">
        <v>7.5000000000000002E-4</v>
      </c>
      <c r="F47" s="61"/>
      <c r="G47" s="61"/>
      <c r="H47" s="61"/>
      <c r="I47" s="61"/>
      <c r="J47" s="61"/>
      <c r="K47" s="61"/>
      <c r="L47" s="61">
        <v>2.9999999999999997E-4</v>
      </c>
      <c r="M47" s="64">
        <v>5.0000000000000001E-4</v>
      </c>
      <c r="N47" s="64">
        <v>5.0000000000000001E-4</v>
      </c>
      <c r="O47" s="64"/>
      <c r="P47" s="64"/>
      <c r="Q47" s="64"/>
      <c r="R47" s="65"/>
      <c r="S47" s="64"/>
      <c r="T47" s="64"/>
      <c r="U47" s="64"/>
      <c r="V47" s="64"/>
      <c r="W47" s="65"/>
      <c r="X47" s="66">
        <f>Потребность_!G23</f>
        <v>15</v>
      </c>
      <c r="Y47" s="63">
        <f t="shared" si="0"/>
        <v>0.46124999999999994</v>
      </c>
      <c r="Z47" s="42">
        <f t="shared" si="1"/>
        <v>3.0749999999999996E-2</v>
      </c>
      <c r="AA47" s="37"/>
    </row>
    <row r="48" spans="1:27">
      <c r="A48" s="60" t="s">
        <v>85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4"/>
      <c r="N48" s="64"/>
      <c r="O48" s="64">
        <v>1.4999999999999999E-4</v>
      </c>
      <c r="P48" s="64"/>
      <c r="Q48" s="64"/>
      <c r="R48" s="65"/>
      <c r="S48" s="64"/>
      <c r="T48" s="64"/>
      <c r="U48" s="64"/>
      <c r="V48" s="64"/>
      <c r="W48" s="65"/>
      <c r="X48" s="66">
        <f>Потребность_!G37</f>
        <v>1100</v>
      </c>
      <c r="Y48" s="63">
        <f t="shared" si="0"/>
        <v>2.4749999999999996</v>
      </c>
      <c r="Z48" s="42">
        <f t="shared" si="1"/>
        <v>2.2499999999999998E-3</v>
      </c>
      <c r="AA48" s="37"/>
    </row>
    <row r="49" spans="1:27">
      <c r="A49" s="60" t="s">
        <v>86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4"/>
      <c r="N49" s="64"/>
      <c r="O49" s="64"/>
      <c r="P49" s="64"/>
      <c r="Q49" s="64"/>
      <c r="R49" s="65"/>
      <c r="S49" s="64"/>
      <c r="T49" s="64"/>
      <c r="U49" s="64"/>
      <c r="V49" s="64"/>
      <c r="W49" s="65"/>
      <c r="X49" s="66">
        <f>Потребность_!G29</f>
        <v>200</v>
      </c>
      <c r="Y49" s="63">
        <f t="shared" si="0"/>
        <v>0</v>
      </c>
      <c r="Z49" s="42">
        <f t="shared" si="1"/>
        <v>0</v>
      </c>
      <c r="AA49" s="37"/>
    </row>
    <row r="50" spans="1:27">
      <c r="A50" s="60" t="s">
        <v>87</v>
      </c>
      <c r="B50" s="61"/>
      <c r="C50" s="61"/>
      <c r="D50" s="61"/>
      <c r="E50" s="61"/>
      <c r="F50" s="61"/>
      <c r="G50" s="61"/>
      <c r="H50" s="61">
        <v>0.03</v>
      </c>
      <c r="I50" s="61"/>
      <c r="J50" s="61"/>
      <c r="K50" s="61"/>
      <c r="L50" s="61"/>
      <c r="M50" s="64"/>
      <c r="N50" s="64"/>
      <c r="O50" s="64"/>
      <c r="P50" s="64"/>
      <c r="Q50" s="64">
        <v>0.03</v>
      </c>
      <c r="R50" s="65"/>
      <c r="S50" s="64"/>
      <c r="T50" s="64"/>
      <c r="U50" s="64"/>
      <c r="V50" s="64"/>
      <c r="W50" s="65"/>
      <c r="X50" s="66">
        <f>Потребность_!G10</f>
        <v>50</v>
      </c>
      <c r="Y50" s="63">
        <f t="shared" si="0"/>
        <v>44.999999999999993</v>
      </c>
      <c r="Z50" s="42">
        <f t="shared" si="1"/>
        <v>0.89999999999999991</v>
      </c>
      <c r="AA50" s="37"/>
    </row>
    <row r="51" spans="1:27">
      <c r="A51" s="67" t="s">
        <v>88</v>
      </c>
      <c r="B51" s="37"/>
      <c r="C51" s="37"/>
      <c r="D51" s="37"/>
      <c r="E51" s="37"/>
      <c r="F51" s="37"/>
      <c r="G51" s="37"/>
      <c r="H51" s="37">
        <v>2.5000000000000001E-2</v>
      </c>
      <c r="I51" s="37"/>
      <c r="J51" s="37"/>
      <c r="K51" s="37"/>
      <c r="L51" s="37"/>
      <c r="M51" s="68"/>
      <c r="N51" s="68"/>
      <c r="O51" s="68"/>
      <c r="P51" s="68"/>
      <c r="Q51" s="68">
        <v>0.03</v>
      </c>
      <c r="R51" s="69"/>
      <c r="S51" s="68"/>
      <c r="T51" s="68"/>
      <c r="U51" s="68"/>
      <c r="V51" s="68"/>
      <c r="W51" s="69"/>
      <c r="X51" s="70">
        <f>Потребность_!G11</f>
        <v>60</v>
      </c>
      <c r="Y51" s="63">
        <f t="shared" si="0"/>
        <v>49.5</v>
      </c>
      <c r="Z51" s="42">
        <f t="shared" si="1"/>
        <v>0.82499999999999996</v>
      </c>
      <c r="AA51" s="37"/>
    </row>
    <row r="52" spans="1:27">
      <c r="A52" s="67" t="s">
        <v>89</v>
      </c>
      <c r="B52" s="37"/>
      <c r="C52" s="37"/>
      <c r="D52" s="37"/>
      <c r="E52" s="37"/>
      <c r="F52" s="37"/>
      <c r="G52" s="37">
        <v>1E-3</v>
      </c>
      <c r="H52" s="37"/>
      <c r="I52" s="37"/>
      <c r="J52" s="37"/>
      <c r="K52" s="37"/>
      <c r="L52" s="37"/>
      <c r="M52" s="68"/>
      <c r="N52" s="68"/>
      <c r="O52" s="68"/>
      <c r="P52" s="68"/>
      <c r="Q52" s="68"/>
      <c r="R52" s="69"/>
      <c r="S52" s="68"/>
      <c r="T52" s="68"/>
      <c r="U52" s="68"/>
      <c r="V52" s="68"/>
      <c r="W52" s="69"/>
      <c r="X52" s="70">
        <f>Потребность_!G30</f>
        <v>400</v>
      </c>
      <c r="Y52" s="63">
        <f t="shared" si="0"/>
        <v>6</v>
      </c>
      <c r="Z52" s="42">
        <f t="shared" si="1"/>
        <v>1.4999999999999999E-2</v>
      </c>
      <c r="AA52" s="37"/>
    </row>
    <row r="53" spans="1:27">
      <c r="A53" s="67" t="s">
        <v>90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>
        <v>4.0000000000000003E-5</v>
      </c>
      <c r="M53" s="68"/>
      <c r="N53" s="68"/>
      <c r="O53" s="68">
        <v>1E-4</v>
      </c>
      <c r="P53" s="68"/>
      <c r="Q53" s="68"/>
      <c r="R53" s="69"/>
      <c r="S53" s="68"/>
      <c r="T53" s="68"/>
      <c r="U53" s="68"/>
      <c r="V53" s="68"/>
      <c r="W53" s="69"/>
      <c r="X53" s="70">
        <f>Потребность_!G36</f>
        <v>1000</v>
      </c>
      <c r="Y53" s="63">
        <f t="shared" si="0"/>
        <v>2.1</v>
      </c>
      <c r="Z53" s="42">
        <f t="shared" si="1"/>
        <v>2.1000000000000003E-3</v>
      </c>
      <c r="AA53" s="37"/>
    </row>
    <row r="54" spans="1:27">
      <c r="A54" s="67" t="s">
        <v>317</v>
      </c>
      <c r="B54" s="37"/>
      <c r="C54" s="37"/>
      <c r="D54" s="37"/>
      <c r="E54" s="37">
        <v>3.7499999999999999E-2</v>
      </c>
      <c r="F54" s="37"/>
      <c r="G54" s="37"/>
      <c r="H54" s="37"/>
      <c r="I54" s="37"/>
      <c r="J54" s="37"/>
      <c r="K54" s="37"/>
      <c r="L54" s="37"/>
      <c r="M54" s="68"/>
      <c r="N54" s="68"/>
      <c r="O54" s="68"/>
      <c r="P54" s="68"/>
      <c r="Q54" s="68"/>
      <c r="R54" s="69"/>
      <c r="S54" s="68"/>
      <c r="T54" s="68"/>
      <c r="U54" s="68"/>
      <c r="V54" s="68"/>
      <c r="W54" s="69"/>
      <c r="X54" s="70">
        <f>Потребность_!G46</f>
        <v>35</v>
      </c>
      <c r="Y54" s="63">
        <f t="shared" si="0"/>
        <v>19.6875</v>
      </c>
      <c r="Z54" s="42">
        <f t="shared" si="1"/>
        <v>0.5625</v>
      </c>
      <c r="AA54" s="37"/>
    </row>
    <row r="55" spans="1:27">
      <c r="A55" s="67" t="s">
        <v>146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68"/>
      <c r="N55" s="68"/>
      <c r="O55" s="68"/>
      <c r="P55" s="68"/>
      <c r="Q55" s="68"/>
      <c r="R55" s="69"/>
      <c r="S55" s="68"/>
      <c r="T55" s="68"/>
      <c r="U55" s="68"/>
      <c r="V55" s="68"/>
      <c r="W55" s="69"/>
      <c r="X55" s="70">
        <f>Потребность_!G38</f>
        <v>250</v>
      </c>
      <c r="Y55" s="63">
        <f t="shared" si="0"/>
        <v>0</v>
      </c>
      <c r="Z55" s="42">
        <f t="shared" si="1"/>
        <v>0</v>
      </c>
      <c r="AA55" s="37"/>
    </row>
    <row r="56" spans="1:27">
      <c r="A56" s="67" t="s">
        <v>123</v>
      </c>
      <c r="B56" s="37"/>
      <c r="C56" s="37"/>
      <c r="D56" s="37"/>
      <c r="E56" s="37"/>
      <c r="F56" s="37"/>
      <c r="G56" s="37"/>
      <c r="H56" s="37"/>
      <c r="I56" s="37"/>
      <c r="J56" s="37"/>
      <c r="K56" s="37">
        <v>0.105</v>
      </c>
      <c r="L56" s="37"/>
      <c r="M56" s="68"/>
      <c r="N56" s="68"/>
      <c r="O56" s="68"/>
      <c r="P56" s="68"/>
      <c r="Q56" s="68"/>
      <c r="R56" s="69"/>
      <c r="S56" s="68"/>
      <c r="T56" s="68"/>
      <c r="U56" s="68"/>
      <c r="V56" s="68"/>
      <c r="W56" s="69"/>
      <c r="X56" s="70">
        <f>Потребность_!G14</f>
        <v>125</v>
      </c>
      <c r="Y56" s="63">
        <f t="shared" si="0"/>
        <v>196.875</v>
      </c>
      <c r="Z56" s="42">
        <f t="shared" si="1"/>
        <v>1.575</v>
      </c>
      <c r="AA56" s="37"/>
    </row>
    <row r="57" spans="1:27">
      <c r="A57" s="67" t="s">
        <v>316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68"/>
      <c r="N57" s="68"/>
      <c r="O57" s="68"/>
      <c r="P57" s="68"/>
      <c r="Q57" s="68"/>
      <c r="R57" s="69"/>
      <c r="S57" s="68"/>
      <c r="T57" s="68"/>
      <c r="U57" s="68"/>
      <c r="V57" s="68"/>
      <c r="W57" s="69"/>
      <c r="X57" s="70">
        <f>Потребность_!G16</f>
        <v>780</v>
      </c>
      <c r="Y57" s="63">
        <f t="shared" si="0"/>
        <v>0</v>
      </c>
      <c r="Z57" s="42">
        <f t="shared" si="1"/>
        <v>0</v>
      </c>
      <c r="AA57" s="37"/>
    </row>
    <row r="58" spans="1:27">
      <c r="A58" s="7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70"/>
      <c r="Y58" s="72">
        <f>SUM(Y27:Y57)</f>
        <v>1600.74</v>
      </c>
      <c r="Z58" s="73">
        <f>SUM(Z27:Z57)</f>
        <v>13.942349999999999</v>
      </c>
      <c r="AA58" s="42"/>
    </row>
    <row r="59" spans="1:27">
      <c r="A59" s="74" t="s">
        <v>91</v>
      </c>
      <c r="B59" s="2"/>
      <c r="C59" s="2"/>
      <c r="D59" s="2"/>
      <c r="E59" s="2" t="s">
        <v>464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75"/>
      <c r="T59" s="2"/>
      <c r="U59" s="75"/>
      <c r="V59" s="2"/>
      <c r="W59" s="2"/>
      <c r="X59" s="2"/>
      <c r="Y59" s="2"/>
      <c r="Z59" s="2"/>
      <c r="AA59" s="2"/>
    </row>
    <row r="60" spans="1:27">
      <c r="A60" s="74" t="s">
        <v>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75"/>
      <c r="T60" s="75" t="s">
        <v>93</v>
      </c>
      <c r="U60" s="75"/>
      <c r="V60" s="6"/>
      <c r="W60" s="6"/>
      <c r="X60" s="6"/>
      <c r="Y60" s="2"/>
      <c r="Z60" s="6" t="s">
        <v>463</v>
      </c>
      <c r="AA60" s="6"/>
    </row>
    <row r="61" spans="1:2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5" t="s">
        <v>94</v>
      </c>
      <c r="U61" s="75"/>
      <c r="V61" s="74" t="s">
        <v>95</v>
      </c>
      <c r="W61" s="2"/>
      <c r="X61" s="2"/>
      <c r="Y61" s="2"/>
      <c r="Z61" s="74" t="s">
        <v>96</v>
      </c>
      <c r="AA61" s="2"/>
    </row>
    <row r="62" spans="1:27">
      <c r="A62" s="7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8B50E8DE-2A80-4068-88C6-C4F2311B0544}" scale="80" fitToPage="1" topLeftCell="A22">
      <selection activeCell="M44" sqref="M44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8:AA18"/>
    <mergeCell ref="D19:J20"/>
    <mergeCell ref="K19:Q20"/>
    <mergeCell ref="R19:U20"/>
    <mergeCell ref="Z19:AA19"/>
    <mergeCell ref="Z20:AA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X21:X23"/>
    <mergeCell ref="Y21:Y23"/>
    <mergeCell ref="S21:S23"/>
    <mergeCell ref="T21:T23"/>
    <mergeCell ref="U21:U23"/>
    <mergeCell ref="V21:V23"/>
    <mergeCell ref="W21:W23"/>
  </mergeCells>
  <printOptions gridLines="1"/>
  <pageMargins left="0" right="0" top="0" bottom="0" header="0.51181102362204689" footer="0.51181102362204689"/>
  <pageSetup paperSize="9" scale="5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2"/>
  <sheetViews>
    <sheetView tabSelected="1" topLeftCell="A13" zoomScale="80" workbookViewId="0">
      <selection activeCell="Z56" sqref="Z56"/>
    </sheetView>
  </sheetViews>
  <sheetFormatPr defaultColWidth="8.3984375" defaultRowHeight="14.4"/>
  <cols>
    <col min="1" max="1" width="19.8984375" style="1" customWidth="1"/>
    <col min="2" max="2" width="4.5" style="1" customWidth="1"/>
    <col min="3" max="3" width="5.5" style="1" customWidth="1"/>
    <col min="4" max="4" width="8.5" style="1" customWidth="1"/>
    <col min="5" max="5" width="8.19921875" style="1" customWidth="1"/>
    <col min="6" max="6" width="10.09765625" style="1" customWidth="1"/>
    <col min="7" max="7" width="8.09765625" style="1" customWidth="1"/>
    <col min="8" max="8" width="8.3984375" style="1" customWidth="1"/>
    <col min="9" max="9" width="6.59765625" style="1" customWidth="1"/>
    <col min="10" max="10" width="4.09765625" style="1" customWidth="1"/>
    <col min="11" max="11" width="10" style="1" customWidth="1"/>
    <col min="12" max="12" width="14.5" style="1" customWidth="1"/>
    <col min="13" max="13" width="10" style="1" customWidth="1"/>
    <col min="14" max="14" width="12.3984375" style="1" customWidth="1"/>
    <col min="15" max="15" width="10.5" style="1" customWidth="1"/>
    <col min="16" max="16" width="8.3984375" style="1"/>
    <col min="17" max="17" width="8" style="1" customWidth="1"/>
    <col min="18" max="18" width="6.8984375" style="1" customWidth="1"/>
    <col min="19" max="19" width="2.5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.3984375" style="1"/>
    <col min="25" max="25" width="12" style="1" customWidth="1"/>
    <col min="26" max="257" width="8.398437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493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" t="s">
        <v>494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495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/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/>
      <c r="R11" s="2" t="s">
        <v>461</v>
      </c>
      <c r="S11" s="2"/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5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/>
      <c r="T13" s="2"/>
      <c r="U13" s="2"/>
      <c r="V13" s="2" t="s">
        <v>462</v>
      </c>
      <c r="W13" s="2"/>
      <c r="X13" s="28"/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/>
      <c r="V15" s="2"/>
      <c r="W15" s="2" t="s">
        <v>484</v>
      </c>
      <c r="X15" s="28"/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8">
      <c r="A19" s="32" t="s">
        <v>34</v>
      </c>
      <c r="B19" s="33"/>
      <c r="C19" s="34"/>
      <c r="D19" s="35"/>
      <c r="E19" s="36"/>
      <c r="F19" s="36"/>
      <c r="G19" s="36"/>
      <c r="H19" s="36"/>
      <c r="I19" s="36"/>
      <c r="J19" s="36"/>
      <c r="K19" s="36"/>
      <c r="L19" s="36" t="s">
        <v>35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7"/>
      <c r="Z19" s="207" t="s">
        <v>36</v>
      </c>
      <c r="AA19" s="207"/>
    </row>
    <row r="20" spans="1:28">
      <c r="A20" s="33"/>
      <c r="B20" s="38"/>
      <c r="C20" s="39" t="s">
        <v>37</v>
      </c>
      <c r="D20" s="208" t="s">
        <v>38</v>
      </c>
      <c r="E20" s="208"/>
      <c r="F20" s="208"/>
      <c r="G20" s="208"/>
      <c r="H20" s="208"/>
      <c r="I20" s="208"/>
      <c r="J20" s="208"/>
      <c r="K20" s="208" t="s">
        <v>39</v>
      </c>
      <c r="L20" s="208"/>
      <c r="M20" s="208"/>
      <c r="N20" s="208"/>
      <c r="O20" s="208"/>
      <c r="P20" s="208"/>
      <c r="Q20" s="208"/>
      <c r="R20" s="203"/>
      <c r="S20" s="203"/>
      <c r="T20" s="203"/>
      <c r="U20" s="203"/>
      <c r="V20" s="40" t="s">
        <v>41</v>
      </c>
      <c r="W20" s="41"/>
      <c r="X20" s="42"/>
      <c r="Y20" s="42"/>
      <c r="Z20" s="209" t="s">
        <v>42</v>
      </c>
      <c r="AA20" s="209"/>
      <c r="AB20" s="49"/>
    </row>
    <row r="21" spans="1:28" ht="15" customHeight="1">
      <c r="A21" s="44"/>
      <c r="B21" s="39"/>
      <c r="C21" s="39" t="s">
        <v>43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3"/>
      <c r="S21" s="203"/>
      <c r="T21" s="203"/>
      <c r="U21" s="203"/>
      <c r="V21" s="45" t="s">
        <v>44</v>
      </c>
      <c r="W21" s="46"/>
      <c r="X21" s="37"/>
      <c r="Y21" s="47"/>
      <c r="Z21" s="210" t="s">
        <v>45</v>
      </c>
      <c r="AA21" s="210"/>
    </row>
    <row r="22" spans="1:28" ht="13.95" customHeight="1">
      <c r="A22" s="44" t="s">
        <v>46</v>
      </c>
      <c r="B22" s="39" t="s">
        <v>47</v>
      </c>
      <c r="C22" s="39" t="s">
        <v>48</v>
      </c>
      <c r="D22" s="204" t="s">
        <v>496</v>
      </c>
      <c r="E22" s="204" t="s">
        <v>50</v>
      </c>
      <c r="F22" s="204" t="s">
        <v>51</v>
      </c>
      <c r="G22" s="204" t="s">
        <v>156</v>
      </c>
      <c r="H22" s="204" t="s">
        <v>349</v>
      </c>
      <c r="I22" s="203" t="s">
        <v>54</v>
      </c>
      <c r="J22" s="203"/>
      <c r="K22" s="202"/>
      <c r="L22" s="202" t="s">
        <v>171</v>
      </c>
      <c r="M22" s="202" t="s">
        <v>126</v>
      </c>
      <c r="N22" s="202" t="s">
        <v>172</v>
      </c>
      <c r="O22" s="202" t="s">
        <v>149</v>
      </c>
      <c r="P22" s="202" t="s">
        <v>54</v>
      </c>
      <c r="Q22" s="203"/>
      <c r="R22" s="203"/>
      <c r="S22" s="203"/>
      <c r="T22" s="203"/>
      <c r="U22" s="203"/>
      <c r="V22" s="203"/>
      <c r="W22" s="203"/>
      <c r="X22" s="202" t="s">
        <v>55</v>
      </c>
      <c r="Y22" s="202" t="s">
        <v>56</v>
      </c>
      <c r="Z22" s="51"/>
      <c r="AA22" s="48"/>
    </row>
    <row r="23" spans="1:28" ht="86.25" customHeight="1">
      <c r="A23" s="44"/>
      <c r="B23" s="39"/>
      <c r="C23" s="39" t="s">
        <v>57</v>
      </c>
      <c r="D23" s="204"/>
      <c r="E23" s="204"/>
      <c r="F23" s="204"/>
      <c r="G23" s="204"/>
      <c r="H23" s="204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33" t="s">
        <v>58</v>
      </c>
      <c r="AA23" s="44" t="s">
        <v>59</v>
      </c>
    </row>
    <row r="24" spans="1:28">
      <c r="A24" s="47"/>
      <c r="B24" s="43"/>
      <c r="C24" s="43"/>
      <c r="D24" s="204"/>
      <c r="E24" s="204"/>
      <c r="F24" s="204"/>
      <c r="G24" s="204"/>
      <c r="H24" s="204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47" t="s">
        <v>60</v>
      </c>
      <c r="AA24" s="47" t="s">
        <v>61</v>
      </c>
    </row>
    <row r="25" spans="1:28" ht="27" customHeight="1">
      <c r="A25" s="52">
        <v>1</v>
      </c>
      <c r="B25" s="52">
        <v>2</v>
      </c>
      <c r="C25" s="52">
        <v>3</v>
      </c>
      <c r="D25" s="52">
        <v>4</v>
      </c>
      <c r="E25" s="52">
        <v>5</v>
      </c>
      <c r="F25" s="52">
        <v>6</v>
      </c>
      <c r="G25" s="52">
        <v>7</v>
      </c>
      <c r="H25" s="52">
        <v>8</v>
      </c>
      <c r="I25" s="52">
        <v>10</v>
      </c>
      <c r="J25" s="52">
        <v>11</v>
      </c>
      <c r="K25" s="53">
        <v>12</v>
      </c>
      <c r="L25" s="52">
        <v>13</v>
      </c>
      <c r="M25" s="52">
        <v>14</v>
      </c>
      <c r="N25" s="52">
        <v>15</v>
      </c>
      <c r="O25" s="52">
        <v>16</v>
      </c>
      <c r="P25" s="52">
        <v>17</v>
      </c>
      <c r="Q25" s="52">
        <v>18</v>
      </c>
      <c r="R25" s="52">
        <v>19</v>
      </c>
      <c r="S25" s="52">
        <v>20</v>
      </c>
      <c r="T25" s="52">
        <v>21</v>
      </c>
      <c r="U25" s="52">
        <v>22</v>
      </c>
      <c r="V25" s="52">
        <v>23</v>
      </c>
      <c r="W25" s="54">
        <v>24</v>
      </c>
      <c r="X25" s="54">
        <v>25</v>
      </c>
      <c r="Y25" s="52">
        <v>26</v>
      </c>
      <c r="Z25" s="52">
        <v>27</v>
      </c>
      <c r="AA25" s="52">
        <v>28</v>
      </c>
    </row>
    <row r="26" spans="1:28">
      <c r="A26" s="55" t="s">
        <v>62</v>
      </c>
      <c r="B26" s="56"/>
      <c r="C26" s="56"/>
      <c r="D26" s="44"/>
      <c r="E26" s="57"/>
      <c r="F26" s="44"/>
      <c r="G26" s="44"/>
      <c r="H26" s="56"/>
      <c r="I26" s="56"/>
      <c r="J26" s="56"/>
      <c r="K26" s="44">
        <v>60</v>
      </c>
      <c r="L26" s="44">
        <v>200</v>
      </c>
      <c r="M26" s="44">
        <v>150</v>
      </c>
      <c r="N26" s="44">
        <v>100</v>
      </c>
      <c r="O26" s="44">
        <v>200</v>
      </c>
      <c r="P26" s="44" t="s">
        <v>173</v>
      </c>
      <c r="Q26" s="56"/>
      <c r="R26" s="58"/>
      <c r="S26" s="56"/>
      <c r="T26" s="56"/>
      <c r="U26" s="56"/>
      <c r="V26" s="56"/>
      <c r="W26" s="58"/>
      <c r="X26" s="58"/>
      <c r="Y26" s="56"/>
      <c r="Z26" s="42"/>
      <c r="AA26" s="42"/>
    </row>
    <row r="27" spans="1:28">
      <c r="A27" s="59" t="s">
        <v>63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1"/>
      <c r="W27" s="26"/>
      <c r="X27" s="26"/>
      <c r="Y27" s="37"/>
      <c r="Z27" s="42"/>
      <c r="AA27" s="42"/>
    </row>
    <row r="28" spans="1:28">
      <c r="A28" s="60" t="s">
        <v>145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>
        <v>0.01</v>
      </c>
      <c r="M28" s="61"/>
      <c r="N28" s="61"/>
      <c r="O28" s="61"/>
      <c r="P28" s="61"/>
      <c r="Q28" s="61"/>
      <c r="R28" s="62"/>
      <c r="S28" s="61"/>
      <c r="T28" s="61"/>
      <c r="U28" s="61"/>
      <c r="V28" s="61"/>
      <c r="W28" s="62"/>
      <c r="X28" s="29">
        <f>Потребность_!G32</f>
        <v>285</v>
      </c>
      <c r="Y28" s="63">
        <f t="shared" ref="Y28:Y57" si="0">X28*Z28</f>
        <v>42.75</v>
      </c>
      <c r="Z28" s="42">
        <f t="shared" ref="Z28:Z57" si="1">SUM(D28:W28)*$H$12</f>
        <v>0.15</v>
      </c>
      <c r="AA28" s="37"/>
    </row>
    <row r="29" spans="1:28">
      <c r="A29" s="60" t="s">
        <v>78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>
        <v>0.01</v>
      </c>
      <c r="M29" s="61"/>
      <c r="N29" s="61"/>
      <c r="O29" s="61"/>
      <c r="P29" s="61"/>
      <c r="Q29" s="61"/>
      <c r="R29" s="62"/>
      <c r="S29" s="61"/>
      <c r="T29" s="61"/>
      <c r="U29" s="61"/>
      <c r="V29" s="61"/>
      <c r="W29" s="62"/>
      <c r="X29" s="29">
        <f>Потребность_!G34</f>
        <v>300</v>
      </c>
      <c r="Y29" s="63">
        <f t="shared" si="0"/>
        <v>45</v>
      </c>
      <c r="Z29" s="42">
        <f t="shared" si="1"/>
        <v>0.15</v>
      </c>
      <c r="AA29" s="37"/>
    </row>
    <row r="30" spans="1:28">
      <c r="A30" s="60" t="s">
        <v>66</v>
      </c>
      <c r="B30" s="61"/>
      <c r="C30" s="61"/>
      <c r="D30" s="61"/>
      <c r="E30" s="61">
        <v>0.2243</v>
      </c>
      <c r="F30" s="61"/>
      <c r="G30" s="61"/>
      <c r="H30" s="61"/>
      <c r="I30" s="61"/>
      <c r="J30" s="61"/>
      <c r="K30" s="61"/>
      <c r="L30" s="61">
        <v>0.1008</v>
      </c>
      <c r="M30" s="61"/>
      <c r="N30" s="61"/>
      <c r="O30" s="61"/>
      <c r="P30" s="61"/>
      <c r="Q30" s="61"/>
      <c r="R30" s="62"/>
      <c r="S30" s="61"/>
      <c r="T30" s="61"/>
      <c r="U30" s="61"/>
      <c r="V30" s="61"/>
      <c r="W30" s="62"/>
      <c r="X30" s="29">
        <f>Потребность_!G5</f>
        <v>60</v>
      </c>
      <c r="Y30" s="63">
        <f t="shared" si="0"/>
        <v>292.59000000000003</v>
      </c>
      <c r="Z30" s="42">
        <f t="shared" si="1"/>
        <v>4.8765000000000001</v>
      </c>
      <c r="AA30" s="37"/>
    </row>
    <row r="31" spans="1:28">
      <c r="A31" s="60" t="s">
        <v>67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2"/>
      <c r="S31" s="61"/>
      <c r="T31" s="61"/>
      <c r="U31" s="61"/>
      <c r="V31" s="61"/>
      <c r="W31" s="62"/>
      <c r="X31" s="29">
        <f>Потребность_!G6</f>
        <v>60</v>
      </c>
      <c r="Y31" s="63">
        <f t="shared" si="0"/>
        <v>0</v>
      </c>
      <c r="Z31" s="42">
        <f t="shared" si="1"/>
        <v>0</v>
      </c>
      <c r="AA31" s="37"/>
    </row>
    <row r="32" spans="1:28">
      <c r="A32" s="60" t="s">
        <v>68</v>
      </c>
      <c r="B32" s="61"/>
      <c r="C32" s="61"/>
      <c r="D32" s="61"/>
      <c r="E32" s="61"/>
      <c r="F32" s="61">
        <v>7.4999999999999997E-3</v>
      </c>
      <c r="G32" s="61"/>
      <c r="H32" s="61"/>
      <c r="I32" s="61"/>
      <c r="J32" s="61"/>
      <c r="K32" s="61"/>
      <c r="L32" s="61">
        <v>0.01</v>
      </c>
      <c r="M32" s="61"/>
      <c r="N32" s="61">
        <v>1.7420000000000001E-2</v>
      </c>
      <c r="O32" s="61"/>
      <c r="P32" s="61"/>
      <c r="Q32" s="61"/>
      <c r="R32" s="62"/>
      <c r="S32" s="61"/>
      <c r="T32" s="61"/>
      <c r="U32" s="61"/>
      <c r="V32" s="61"/>
      <c r="W32" s="62"/>
      <c r="X32" s="29">
        <f>Потребность_!G7</f>
        <v>55</v>
      </c>
      <c r="Y32" s="63">
        <f t="shared" si="0"/>
        <v>28.809000000000001</v>
      </c>
      <c r="Z32" s="42">
        <f t="shared" si="1"/>
        <v>0.52380000000000004</v>
      </c>
      <c r="AA32" s="37"/>
    </row>
    <row r="33" spans="1:27">
      <c r="A33" s="60" t="s">
        <v>90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>
        <v>4.0000000000000003E-5</v>
      </c>
      <c r="M33" s="61"/>
      <c r="N33" s="61"/>
      <c r="O33" s="61"/>
      <c r="P33" s="61"/>
      <c r="Q33" s="61"/>
      <c r="R33" s="62"/>
      <c r="S33" s="61"/>
      <c r="T33" s="61"/>
      <c r="U33" s="61"/>
      <c r="V33" s="61"/>
      <c r="W33" s="62"/>
      <c r="X33" s="29">
        <f>Потребность_!G36</f>
        <v>1000</v>
      </c>
      <c r="Y33" s="63">
        <f t="shared" si="0"/>
        <v>0.60000000000000009</v>
      </c>
      <c r="Z33" s="42">
        <f t="shared" si="1"/>
        <v>6.0000000000000006E-4</v>
      </c>
      <c r="AA33" s="37"/>
    </row>
    <row r="34" spans="1:27">
      <c r="A34" s="60" t="s">
        <v>70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1"/>
      <c r="T34" s="61"/>
      <c r="U34" s="61"/>
      <c r="V34" s="61"/>
      <c r="W34" s="62"/>
      <c r="X34" s="29">
        <f>Потребность_!G16</f>
        <v>780</v>
      </c>
      <c r="Y34" s="63">
        <f t="shared" si="0"/>
        <v>0</v>
      </c>
      <c r="Z34" s="42">
        <f t="shared" si="1"/>
        <v>0</v>
      </c>
      <c r="AA34" s="37"/>
    </row>
    <row r="35" spans="1:27">
      <c r="A35" s="60" t="s">
        <v>111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>
        <v>9.8280000000000006E-2</v>
      </c>
      <c r="O35" s="61"/>
      <c r="P35" s="61"/>
      <c r="Q35" s="61"/>
      <c r="R35" s="62"/>
      <c r="S35" s="61"/>
      <c r="T35" s="61"/>
      <c r="U35" s="61"/>
      <c r="V35" s="61"/>
      <c r="W35" s="62"/>
      <c r="X35" s="29">
        <f>Потребность_!G18</f>
        <v>430</v>
      </c>
      <c r="Y35" s="63">
        <f t="shared" si="0"/>
        <v>633.90600000000006</v>
      </c>
      <c r="Z35" s="42">
        <f t="shared" si="1"/>
        <v>1.4742000000000002</v>
      </c>
      <c r="AA35" s="37"/>
    </row>
    <row r="36" spans="1:27">
      <c r="A36" s="60" t="s">
        <v>72</v>
      </c>
      <c r="B36" s="61"/>
      <c r="C36" s="61"/>
      <c r="D36" s="61"/>
      <c r="E36" s="61">
        <v>4.4999999999999997E-3</v>
      </c>
      <c r="F36" s="61">
        <v>2.3999999999999998E-3</v>
      </c>
      <c r="G36" s="61"/>
      <c r="H36" s="61"/>
      <c r="I36" s="61"/>
      <c r="J36" s="61"/>
      <c r="K36" s="61"/>
      <c r="L36" s="61">
        <v>4.0000000000000001E-3</v>
      </c>
      <c r="M36" s="61"/>
      <c r="N36" s="61">
        <v>7.5700000000000003E-3</v>
      </c>
      <c r="O36" s="61"/>
      <c r="P36" s="61"/>
      <c r="Q36" s="61"/>
      <c r="R36" s="62"/>
      <c r="S36" s="61"/>
      <c r="T36" s="61"/>
      <c r="U36" s="61"/>
      <c r="V36" s="61"/>
      <c r="W36" s="62"/>
      <c r="X36" s="29">
        <f>Потребность_!G27</f>
        <v>120</v>
      </c>
      <c r="Y36" s="63">
        <f t="shared" si="0"/>
        <v>33.246000000000002</v>
      </c>
      <c r="Z36" s="42">
        <f t="shared" si="1"/>
        <v>0.27705000000000002</v>
      </c>
      <c r="AA36" s="37"/>
    </row>
    <row r="37" spans="1:27">
      <c r="A37" s="60" t="s">
        <v>73</v>
      </c>
      <c r="B37" s="61"/>
      <c r="C37" s="61"/>
      <c r="D37" s="61"/>
      <c r="E37" s="61"/>
      <c r="F37" s="61"/>
      <c r="G37" s="61">
        <v>1.6000000000000001E-3</v>
      </c>
      <c r="H37" s="61"/>
      <c r="I37" s="61"/>
      <c r="J37" s="61"/>
      <c r="K37" s="61"/>
      <c r="L37" s="61"/>
      <c r="M37" s="61">
        <v>5.0000000000000001E-3</v>
      </c>
      <c r="N37" s="61"/>
      <c r="O37" s="61"/>
      <c r="P37" s="61"/>
      <c r="Q37" s="61"/>
      <c r="R37" s="62"/>
      <c r="S37" s="61"/>
      <c r="T37" s="61"/>
      <c r="U37" s="61"/>
      <c r="V37" s="61"/>
      <c r="W37" s="62"/>
      <c r="X37" s="29">
        <f>Потребность_!G12</f>
        <v>950</v>
      </c>
      <c r="Y37" s="63">
        <f t="shared" si="0"/>
        <v>94.050000000000011</v>
      </c>
      <c r="Z37" s="42">
        <f t="shared" si="1"/>
        <v>9.9000000000000005E-2</v>
      </c>
      <c r="AA37" s="37"/>
    </row>
    <row r="38" spans="1:27">
      <c r="A38" s="60" t="s">
        <v>74</v>
      </c>
      <c r="B38" s="61"/>
      <c r="C38" s="61"/>
      <c r="D38" s="61"/>
      <c r="E38" s="61">
        <v>4.4999999999999998E-2</v>
      </c>
      <c r="F38" s="61">
        <v>8.3999999999999995E-3</v>
      </c>
      <c r="G38" s="61">
        <v>0.02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  <c r="S38" s="61"/>
      <c r="T38" s="61"/>
      <c r="U38" s="61"/>
      <c r="V38" s="61"/>
      <c r="W38" s="62"/>
      <c r="X38" s="29">
        <f>Потребность_!G13</f>
        <v>75</v>
      </c>
      <c r="Y38" s="63">
        <f t="shared" si="0"/>
        <v>82.575000000000003</v>
      </c>
      <c r="Z38" s="42">
        <f t="shared" si="1"/>
        <v>1.101</v>
      </c>
      <c r="AA38" s="37"/>
    </row>
    <row r="39" spans="1:27">
      <c r="A39" s="60" t="s">
        <v>75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>
        <v>0.01</v>
      </c>
      <c r="M39" s="61"/>
      <c r="N39" s="61">
        <v>3.1280000000000002E-2</v>
      </c>
      <c r="O39" s="61"/>
      <c r="P39" s="61"/>
      <c r="Q39" s="61"/>
      <c r="R39" s="62"/>
      <c r="S39" s="61"/>
      <c r="T39" s="61"/>
      <c r="U39" s="61"/>
      <c r="V39" s="61"/>
      <c r="W39" s="62"/>
      <c r="X39" s="29">
        <f>Потребность_!G8</f>
        <v>60</v>
      </c>
      <c r="Y39" s="63">
        <f t="shared" si="0"/>
        <v>37.152000000000008</v>
      </c>
      <c r="Z39" s="42">
        <f t="shared" si="1"/>
        <v>0.61920000000000008</v>
      </c>
      <c r="AA39" s="37"/>
    </row>
    <row r="40" spans="1:27">
      <c r="A40" s="60" t="s">
        <v>76</v>
      </c>
      <c r="B40" s="61"/>
      <c r="C40" s="61"/>
      <c r="D40" s="61"/>
      <c r="E40" s="61">
        <v>7.4999999999999997E-3</v>
      </c>
      <c r="F40" s="61"/>
      <c r="G40" s="61">
        <v>1.6000000000000001E-3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1"/>
      <c r="T40" s="61"/>
      <c r="U40" s="61"/>
      <c r="V40" s="61"/>
      <c r="W40" s="62"/>
      <c r="X40" s="29">
        <f>Потребность_!G31</f>
        <v>32</v>
      </c>
      <c r="Y40" s="63">
        <f t="shared" si="0"/>
        <v>4.3680000000000003</v>
      </c>
      <c r="Z40" s="42">
        <f t="shared" si="1"/>
        <v>0.13650000000000001</v>
      </c>
      <c r="AA40" s="37"/>
    </row>
    <row r="41" spans="1:27">
      <c r="A41" s="96" t="s">
        <v>253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>
        <v>3.5000000000000003E-2</v>
      </c>
      <c r="M41" s="61"/>
      <c r="N41" s="61"/>
      <c r="O41" s="61"/>
      <c r="P41" s="61"/>
      <c r="Q41" s="61"/>
      <c r="R41" s="62"/>
      <c r="S41" s="61"/>
      <c r="T41" s="61"/>
      <c r="U41" s="61"/>
      <c r="V41" s="61"/>
      <c r="W41" s="62"/>
      <c r="X41" s="29">
        <f>Потребность_!G28</f>
        <v>55</v>
      </c>
      <c r="Y41" s="63">
        <f t="shared" si="0"/>
        <v>28.875</v>
      </c>
      <c r="Z41" s="42">
        <f t="shared" si="1"/>
        <v>0.52500000000000002</v>
      </c>
      <c r="AA41" s="37"/>
    </row>
    <row r="42" spans="1:27">
      <c r="A42" s="60" t="s">
        <v>131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>
        <v>5.0999999999999997E-2</v>
      </c>
      <c r="N42" s="61"/>
      <c r="O42" s="61"/>
      <c r="P42" s="61"/>
      <c r="Q42" s="61"/>
      <c r="R42" s="62"/>
      <c r="S42" s="61"/>
      <c r="T42" s="61"/>
      <c r="U42" s="61"/>
      <c r="V42" s="61"/>
      <c r="W42" s="62"/>
      <c r="X42" s="29">
        <f>Потребность_!G19</f>
        <v>58</v>
      </c>
      <c r="Y42" s="63">
        <f t="shared" si="0"/>
        <v>44.37</v>
      </c>
      <c r="Z42" s="42">
        <f t="shared" si="1"/>
        <v>0.7649999999999999</v>
      </c>
      <c r="AA42" s="37"/>
    </row>
    <row r="43" spans="1:27">
      <c r="A43" s="60" t="s">
        <v>289</v>
      </c>
      <c r="B43" s="61"/>
      <c r="C43" s="61"/>
      <c r="D43" s="61"/>
      <c r="E43" s="61"/>
      <c r="F43" s="61"/>
      <c r="G43" s="61"/>
      <c r="H43" s="61"/>
      <c r="I43" s="61"/>
      <c r="J43" s="61"/>
      <c r="K43" s="61">
        <v>0</v>
      </c>
      <c r="L43" s="61"/>
      <c r="M43" s="61"/>
      <c r="N43" s="61"/>
      <c r="O43" s="61"/>
      <c r="P43" s="61"/>
      <c r="Q43" s="61"/>
      <c r="R43" s="62"/>
      <c r="S43" s="61"/>
      <c r="T43" s="61"/>
      <c r="U43" s="61"/>
      <c r="V43" s="61"/>
      <c r="W43" s="62"/>
      <c r="X43" s="29">
        <f>Потребность_!G65</f>
        <v>36</v>
      </c>
      <c r="Y43" s="63">
        <f t="shared" si="0"/>
        <v>0</v>
      </c>
      <c r="Z43" s="42">
        <f t="shared" si="1"/>
        <v>0</v>
      </c>
      <c r="AA43" s="37"/>
    </row>
    <row r="44" spans="1:27">
      <c r="A44" s="60" t="s">
        <v>85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>
        <v>5.0000000000000001E-4</v>
      </c>
      <c r="O44" s="61"/>
      <c r="P44" s="61"/>
      <c r="Q44" s="61"/>
      <c r="R44" s="62"/>
      <c r="S44" s="61"/>
      <c r="T44" s="61"/>
      <c r="U44" s="61"/>
      <c r="V44" s="61"/>
      <c r="W44" s="62"/>
      <c r="X44" s="89">
        <f>Потребность_!G37</f>
        <v>1100</v>
      </c>
      <c r="Y44" s="63">
        <f t="shared" si="0"/>
        <v>8.25</v>
      </c>
      <c r="Z44" s="42">
        <f t="shared" si="1"/>
        <v>7.4999999999999997E-3</v>
      </c>
      <c r="AA44" s="37"/>
    </row>
    <row r="45" spans="1:27">
      <c r="A45" s="60" t="s">
        <v>81</v>
      </c>
      <c r="B45" s="61"/>
      <c r="C45" s="61"/>
      <c r="D45" s="61"/>
      <c r="E45" s="61"/>
      <c r="F45" s="61">
        <v>6.0000000000000001E-3</v>
      </c>
      <c r="G45" s="61"/>
      <c r="H45" s="61"/>
      <c r="I45" s="61"/>
      <c r="J45" s="61"/>
      <c r="K45" s="61"/>
      <c r="L45" s="61">
        <v>4.0000000000000001E-3</v>
      </c>
      <c r="M45" s="61"/>
      <c r="N45" s="61"/>
      <c r="O45" s="61"/>
      <c r="P45" s="61"/>
      <c r="Q45" s="61"/>
      <c r="R45" s="62"/>
      <c r="S45" s="61"/>
      <c r="T45" s="61"/>
      <c r="U45" s="61"/>
      <c r="V45" s="61"/>
      <c r="W45" s="62"/>
      <c r="X45" s="29">
        <f>Потребность_!G21</f>
        <v>100</v>
      </c>
      <c r="Y45" s="63">
        <f t="shared" si="0"/>
        <v>15</v>
      </c>
      <c r="Z45" s="42">
        <f t="shared" si="1"/>
        <v>0.15</v>
      </c>
      <c r="AA45" s="37"/>
    </row>
    <row r="46" spans="1:27">
      <c r="A46" s="60" t="s">
        <v>82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>
        <v>2.5699999999999998E-3</v>
      </c>
      <c r="O46" s="61">
        <v>5.7000000000000002E-3</v>
      </c>
      <c r="P46" s="61"/>
      <c r="Q46" s="61"/>
      <c r="R46" s="62"/>
      <c r="S46" s="61"/>
      <c r="T46" s="61"/>
      <c r="U46" s="61"/>
      <c r="V46" s="61"/>
      <c r="W46" s="62"/>
      <c r="X46" s="29">
        <f>Потребность_!G22</f>
        <v>75</v>
      </c>
      <c r="Y46" s="63">
        <f t="shared" si="0"/>
        <v>9.3037499999999991</v>
      </c>
      <c r="Z46" s="42">
        <f t="shared" si="1"/>
        <v>0.12404999999999999</v>
      </c>
      <c r="AA46" s="37"/>
    </row>
    <row r="47" spans="1:27">
      <c r="A47" s="60" t="s">
        <v>110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  <c r="S47" s="61"/>
      <c r="T47" s="61"/>
      <c r="U47" s="61"/>
      <c r="V47" s="61"/>
      <c r="W47" s="62"/>
      <c r="X47" s="29">
        <f>Потребность_!G39</f>
        <v>50</v>
      </c>
      <c r="Y47" s="63">
        <f t="shared" si="0"/>
        <v>0</v>
      </c>
      <c r="Z47" s="42">
        <f t="shared" si="1"/>
        <v>0</v>
      </c>
      <c r="AA47" s="37"/>
    </row>
    <row r="48" spans="1:27">
      <c r="A48" s="60" t="s">
        <v>84</v>
      </c>
      <c r="B48" s="61"/>
      <c r="C48" s="61"/>
      <c r="D48" s="61"/>
      <c r="E48" s="61">
        <v>5.0000000000000001E-4</v>
      </c>
      <c r="F48" s="61">
        <v>2.9999999999999997E-4</v>
      </c>
      <c r="G48" s="61">
        <v>1E-4</v>
      </c>
      <c r="H48" s="61"/>
      <c r="I48" s="61"/>
      <c r="J48" s="61"/>
      <c r="K48" s="61"/>
      <c r="L48" s="61">
        <v>2.9999999999999997E-4</v>
      </c>
      <c r="M48" s="61">
        <v>5.0000000000000001E-4</v>
      </c>
      <c r="N48" s="61">
        <v>2.7999999999999998E-4</v>
      </c>
      <c r="O48" s="61"/>
      <c r="P48" s="61"/>
      <c r="Q48" s="61"/>
      <c r="R48" s="62"/>
      <c r="S48" s="61"/>
      <c r="T48" s="61"/>
      <c r="U48" s="61"/>
      <c r="V48" s="61"/>
      <c r="W48" s="62"/>
      <c r="X48" s="29">
        <f>Потребность_!G23</f>
        <v>15</v>
      </c>
      <c r="Y48" s="63">
        <f t="shared" si="0"/>
        <v>0.44550000000000001</v>
      </c>
      <c r="Z48" s="42">
        <f t="shared" si="1"/>
        <v>2.9700000000000001E-2</v>
      </c>
      <c r="AA48" s="37"/>
    </row>
    <row r="49" spans="1:27">
      <c r="A49" s="60" t="s">
        <v>146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1"/>
      <c r="T49" s="61"/>
      <c r="U49" s="61"/>
      <c r="V49" s="61"/>
      <c r="W49" s="62"/>
      <c r="X49" s="29">
        <f>Потребность_!G38</f>
        <v>250</v>
      </c>
      <c r="Y49" s="63">
        <f t="shared" si="0"/>
        <v>0</v>
      </c>
      <c r="Z49" s="42">
        <f t="shared" si="1"/>
        <v>0</v>
      </c>
      <c r="AA49" s="37"/>
    </row>
    <row r="50" spans="1:27">
      <c r="A50" s="60" t="s">
        <v>86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86">
        <v>8.9999999999999993E-3</v>
      </c>
      <c r="O50" s="61"/>
      <c r="P50" s="61"/>
      <c r="Q50" s="61"/>
      <c r="R50" s="62"/>
      <c r="S50" s="61"/>
      <c r="T50" s="61"/>
      <c r="U50" s="61"/>
      <c r="V50" s="61"/>
      <c r="W50" s="62"/>
      <c r="X50" s="29">
        <f>день_первый!X49</f>
        <v>200</v>
      </c>
      <c r="Y50" s="63">
        <f t="shared" si="0"/>
        <v>26.999999999999996</v>
      </c>
      <c r="Z50" s="42">
        <f t="shared" si="1"/>
        <v>0.13499999999999998</v>
      </c>
      <c r="AA50" s="37"/>
    </row>
    <row r="51" spans="1:27">
      <c r="A51" s="60" t="s">
        <v>87</v>
      </c>
      <c r="B51" s="61"/>
      <c r="C51" s="61"/>
      <c r="D51" s="61"/>
      <c r="E51" s="61"/>
      <c r="F51" s="61"/>
      <c r="G51" s="61"/>
      <c r="H51" s="61"/>
      <c r="I51" s="61">
        <v>4.4999999999999998E-2</v>
      </c>
      <c r="J51" s="61"/>
      <c r="K51" s="61"/>
      <c r="L51" s="61"/>
      <c r="M51" s="61"/>
      <c r="N51" s="61"/>
      <c r="O51" s="61"/>
      <c r="P51" s="61">
        <v>0.06</v>
      </c>
      <c r="Q51" s="61"/>
      <c r="R51" s="62"/>
      <c r="S51" s="61"/>
      <c r="T51" s="61"/>
      <c r="U51" s="61"/>
      <c r="V51" s="61"/>
      <c r="W51" s="62"/>
      <c r="X51" s="29">
        <f>Потребность_!G10</f>
        <v>50</v>
      </c>
      <c r="Y51" s="63">
        <f t="shared" si="0"/>
        <v>78.75</v>
      </c>
      <c r="Z51" s="42">
        <f t="shared" si="1"/>
        <v>1.575</v>
      </c>
      <c r="AA51" s="37"/>
    </row>
    <row r="52" spans="1:27">
      <c r="A52" s="67" t="s">
        <v>88</v>
      </c>
      <c r="B52" s="37"/>
      <c r="C52" s="37"/>
      <c r="D52" s="37"/>
      <c r="E52" s="37"/>
      <c r="F52" s="37"/>
      <c r="G52" s="37"/>
      <c r="H52" s="37"/>
      <c r="I52" s="37">
        <v>2.5000000000000001E-2</v>
      </c>
      <c r="J52" s="37"/>
      <c r="K52" s="37"/>
      <c r="L52" s="37"/>
      <c r="M52" s="37"/>
      <c r="N52" s="37"/>
      <c r="O52" s="37"/>
      <c r="P52" s="37">
        <v>4.4999999999999998E-2</v>
      </c>
      <c r="Q52" s="37"/>
      <c r="R52" s="42"/>
      <c r="S52" s="37"/>
      <c r="T52" s="37"/>
      <c r="U52" s="37"/>
      <c r="V52" s="37"/>
      <c r="W52" s="42"/>
      <c r="X52" s="26">
        <f>Потребность_!G11</f>
        <v>60</v>
      </c>
      <c r="Y52" s="63">
        <f t="shared" si="0"/>
        <v>63</v>
      </c>
      <c r="Z52" s="42">
        <f t="shared" si="1"/>
        <v>1.05</v>
      </c>
      <c r="AA52" s="37"/>
    </row>
    <row r="53" spans="1:27">
      <c r="A53" s="67" t="s">
        <v>120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42"/>
      <c r="S53" s="37"/>
      <c r="T53" s="37"/>
      <c r="U53" s="37"/>
      <c r="V53" s="37"/>
      <c r="W53" s="42"/>
      <c r="X53" s="26">
        <f>Потребность_!G42</f>
        <v>225</v>
      </c>
      <c r="Y53" s="63">
        <f t="shared" si="0"/>
        <v>0</v>
      </c>
      <c r="Z53" s="42">
        <f t="shared" si="1"/>
        <v>0</v>
      </c>
      <c r="AA53" s="37"/>
    </row>
    <row r="54" spans="1:27" ht="26.4">
      <c r="A54" s="67" t="s">
        <v>350</v>
      </c>
      <c r="B54" s="37"/>
      <c r="C54" s="37"/>
      <c r="D54" s="37"/>
      <c r="E54" s="37"/>
      <c r="F54" s="37">
        <v>5.1499999999999997E-2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42"/>
      <c r="S54" s="37"/>
      <c r="T54" s="37"/>
      <c r="U54" s="37"/>
      <c r="V54" s="37"/>
      <c r="W54" s="42"/>
      <c r="X54" s="26">
        <f>Потребность_!G17</f>
        <v>666.05</v>
      </c>
      <c r="Y54" s="63">
        <f t="shared" si="0"/>
        <v>514.52362499999992</v>
      </c>
      <c r="Z54" s="42">
        <f t="shared" si="1"/>
        <v>0.77249999999999996</v>
      </c>
      <c r="AA54" s="37"/>
    </row>
    <row r="55" spans="1:27">
      <c r="A55" s="67" t="s">
        <v>89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>
        <v>5.9999999999999995E-4</v>
      </c>
      <c r="P55" s="37"/>
      <c r="Q55" s="37"/>
      <c r="R55" s="42"/>
      <c r="S55" s="37"/>
      <c r="T55" s="37"/>
      <c r="U55" s="37"/>
      <c r="V55" s="37"/>
      <c r="W55" s="42"/>
      <c r="X55" s="26">
        <f>Потребность_!G30</f>
        <v>400</v>
      </c>
      <c r="Y55" s="63">
        <f t="shared" si="0"/>
        <v>3.5999999999999996</v>
      </c>
      <c r="Z55" s="42">
        <f t="shared" si="1"/>
        <v>8.9999999999999993E-3</v>
      </c>
      <c r="AA55" s="37"/>
    </row>
    <row r="56" spans="1:27" ht="26.4">
      <c r="A56" s="67" t="s">
        <v>349</v>
      </c>
      <c r="B56" s="37"/>
      <c r="C56" s="37"/>
      <c r="D56" s="37"/>
      <c r="E56" s="37"/>
      <c r="F56" s="37"/>
      <c r="G56" s="37"/>
      <c r="H56" s="37">
        <v>0.02</v>
      </c>
      <c r="I56" s="37"/>
      <c r="J56" s="37"/>
      <c r="K56" s="37"/>
      <c r="L56" s="37"/>
      <c r="M56" s="37"/>
      <c r="N56" s="37"/>
      <c r="O56" s="37"/>
      <c r="P56" s="37"/>
      <c r="Q56" s="37"/>
      <c r="R56" s="42"/>
      <c r="S56" s="37"/>
      <c r="T56" s="37"/>
      <c r="U56" s="37"/>
      <c r="V56" s="37"/>
      <c r="W56" s="42"/>
      <c r="X56" s="26">
        <f>Потребность_!G70</f>
        <v>380</v>
      </c>
      <c r="Y56" s="63">
        <f t="shared" si="0"/>
        <v>114</v>
      </c>
      <c r="Z56" s="42">
        <f t="shared" si="1"/>
        <v>0.3</v>
      </c>
      <c r="AA56" s="37"/>
    </row>
    <row r="57" spans="1:27">
      <c r="A57" s="67" t="s">
        <v>440</v>
      </c>
      <c r="B57" s="37"/>
      <c r="C57" s="37"/>
      <c r="D57" s="37">
        <v>1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42"/>
      <c r="S57" s="37"/>
      <c r="T57" s="37"/>
      <c r="U57" s="37"/>
      <c r="V57" s="37"/>
      <c r="W57" s="42"/>
      <c r="X57" s="26">
        <v>132.27000000000001</v>
      </c>
      <c r="Y57" s="63">
        <f t="shared" si="0"/>
        <v>1984.0500000000002</v>
      </c>
      <c r="Z57" s="42">
        <f t="shared" si="1"/>
        <v>15</v>
      </c>
      <c r="AA57" s="37"/>
    </row>
    <row r="58" spans="1:27">
      <c r="A58" s="6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42"/>
      <c r="S58" s="37"/>
      <c r="T58" s="37"/>
      <c r="U58" s="37"/>
      <c r="V58" s="37"/>
      <c r="W58" s="42"/>
      <c r="X58" s="26"/>
      <c r="Y58" s="63"/>
      <c r="Z58" s="42"/>
      <c r="AA58" s="37"/>
    </row>
    <row r="59" spans="1:27">
      <c r="A59" s="71"/>
      <c r="B59" s="42"/>
      <c r="C59" s="42"/>
      <c r="D59" s="42" t="s">
        <v>464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26"/>
      <c r="Y59" s="72">
        <f>SUM(Y28:Y57)</f>
        <v>4186.2138750000004</v>
      </c>
      <c r="Z59" s="73">
        <f>SUM(Z28:Z57)</f>
        <v>29.850600000000004</v>
      </c>
      <c r="AA59" s="42"/>
    </row>
    <row r="60" spans="1:27">
      <c r="A60" s="74" t="s">
        <v>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75"/>
      <c r="T60" s="75" t="s">
        <v>93</v>
      </c>
      <c r="U60" s="75"/>
      <c r="V60" s="6"/>
      <c r="W60" s="6"/>
      <c r="X60" s="6"/>
      <c r="Y60" s="2"/>
      <c r="Z60" s="6" t="s">
        <v>463</v>
      </c>
      <c r="AA60" s="6"/>
    </row>
    <row r="61" spans="1:2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5" t="s">
        <v>94</v>
      </c>
      <c r="U61" s="75"/>
      <c r="V61" s="74" t="s">
        <v>95</v>
      </c>
      <c r="W61" s="2"/>
      <c r="X61" s="2"/>
      <c r="Y61" s="2"/>
      <c r="Z61" s="74" t="s">
        <v>96</v>
      </c>
      <c r="AA61" s="2"/>
    </row>
    <row r="62" spans="1:27">
      <c r="A62" s="7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</sheetData>
  <customSheetViews>
    <customSheetView guid="{8B50E8DE-2A80-4068-88C6-C4F2311B0544}" scale="80" fitToPage="1" topLeftCell="A19">
      <selection activeCell="O53" sqref="O53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9:AA19"/>
    <mergeCell ref="D20:J21"/>
    <mergeCell ref="K20:Q21"/>
    <mergeCell ref="R20:U21"/>
    <mergeCell ref="Z20:AA20"/>
    <mergeCell ref="Z21:AA21"/>
    <mergeCell ref="D22:D24"/>
    <mergeCell ref="E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P22:P24"/>
    <mergeCell ref="Q22:Q24"/>
    <mergeCell ref="R22:R24"/>
    <mergeCell ref="X22:X24"/>
    <mergeCell ref="Y22:Y24"/>
    <mergeCell ref="S22:S24"/>
    <mergeCell ref="T22:T24"/>
    <mergeCell ref="U22:U24"/>
    <mergeCell ref="V22:V24"/>
    <mergeCell ref="W22:W24"/>
  </mergeCells>
  <printOptions gridLines="1"/>
  <pageMargins left="0" right="0" top="0" bottom="0" header="0.51181102362204689" footer="0.51181102362204689"/>
  <pageSetup paperSize="9" scale="57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5"/>
    <pageSetUpPr fitToPage="1"/>
  </sheetPr>
  <dimension ref="A1:KP74"/>
  <sheetViews>
    <sheetView topLeftCell="B20" workbookViewId="0">
      <pane xSplit="4" topLeftCell="O1" activePane="topRight" state="frozen"/>
      <selection activeCell="B1" sqref="B1"/>
      <selection pane="topRight" activeCell="CL74" sqref="CL74"/>
    </sheetView>
  </sheetViews>
  <sheetFormatPr defaultColWidth="8" defaultRowHeight="14.4"/>
  <cols>
    <col min="1" max="4" width="8" style="1"/>
    <col min="5" max="5" width="7.8984375" style="1" customWidth="1"/>
    <col min="6" max="6" width="18.09765625" style="1" hidden="1" customWidth="1"/>
    <col min="7" max="7" width="12.09765625" style="1" hidden="1" customWidth="1"/>
    <col min="8" max="8" width="10" style="1" hidden="1" customWidth="1"/>
    <col min="9" max="9" width="8" style="1" hidden="1" customWidth="1"/>
    <col min="10" max="10" width="4.5" style="1" hidden="1" customWidth="1"/>
    <col min="11" max="11" width="21.3984375" style="1" hidden="1" customWidth="1"/>
    <col min="12" max="12" width="9.69921875" style="1" hidden="1" customWidth="1"/>
    <col min="13" max="13" width="9" style="1" hidden="1" customWidth="1"/>
    <col min="14" max="14" width="10.09765625" style="1" hidden="1" customWidth="1"/>
    <col min="15" max="16" width="10.09765625" style="1" customWidth="1"/>
    <col min="17" max="17" width="10" style="1" hidden="1" customWidth="1"/>
    <col min="18" max="18" width="9" style="1" hidden="1" customWidth="1"/>
    <col min="19" max="20" width="9" style="1" customWidth="1"/>
    <col min="21" max="22" width="8" style="1" hidden="1" customWidth="1"/>
    <col min="23" max="24" width="8" style="1"/>
    <col min="25" max="25" width="0.19921875" style="1" customWidth="1"/>
    <col min="26" max="26" width="8" style="1" hidden="1" customWidth="1"/>
    <col min="27" max="27" width="8" style="1"/>
    <col min="28" max="28" width="7.8984375" style="1" customWidth="1"/>
    <col min="29" max="29" width="9.19921875" style="1" hidden="1" customWidth="1"/>
    <col min="30" max="30" width="8" style="1" hidden="1" customWidth="1"/>
    <col min="31" max="31" width="9.3984375" style="1" customWidth="1"/>
    <col min="32" max="32" width="9.5" style="1" customWidth="1"/>
    <col min="33" max="33" width="0.3984375" style="1" customWidth="1"/>
    <col min="34" max="34" width="8" style="1" hidden="1" customWidth="1"/>
    <col min="35" max="35" width="8.3984375" style="1" customWidth="1"/>
    <col min="36" max="36" width="8.5" style="1" customWidth="1"/>
    <col min="37" max="37" width="9.3984375" style="1" hidden="1" customWidth="1"/>
    <col min="38" max="38" width="8.5" style="1" hidden="1" customWidth="1"/>
    <col min="39" max="39" width="8.5" style="1" customWidth="1"/>
    <col min="40" max="40" width="8.3984375" style="1" customWidth="1"/>
    <col min="41" max="41" width="8.8984375" style="1" hidden="1" customWidth="1"/>
    <col min="42" max="42" width="8.19921875" style="1" hidden="1" customWidth="1"/>
    <col min="43" max="43" width="9.19921875" style="1" customWidth="1"/>
    <col min="44" max="44" width="8.59765625" style="1" customWidth="1"/>
    <col min="45" max="45" width="0.19921875" style="1" customWidth="1"/>
    <col min="46" max="46" width="9.09765625" style="1" hidden="1" customWidth="1"/>
    <col min="47" max="48" width="9.09765625" style="1" customWidth="1"/>
    <col min="49" max="49" width="9.765625E-2" style="1" customWidth="1"/>
    <col min="50" max="50" width="8" style="1" hidden="1" customWidth="1"/>
    <col min="51" max="52" width="9.09765625" style="1" customWidth="1"/>
    <col min="53" max="53" width="0.19921875" style="1" customWidth="1"/>
    <col min="54" max="54" width="8" style="1" hidden="1" customWidth="1"/>
    <col min="55" max="56" width="8" style="1"/>
    <col min="57" max="57" width="9" style="1" hidden="1" customWidth="1"/>
    <col min="58" max="58" width="8.19921875" style="1" hidden="1" customWidth="1"/>
    <col min="59" max="60" width="8.19921875" style="1" customWidth="1"/>
    <col min="61" max="61" width="9.765625E-2" style="1" customWidth="1"/>
    <col min="62" max="62" width="8.3984375" style="1" hidden="1" customWidth="1"/>
    <col min="63" max="63" width="9.09765625" style="1" customWidth="1"/>
    <col min="64" max="64" width="8.69921875" style="1" customWidth="1"/>
    <col min="65" max="65" width="8.69921875" style="1" hidden="1" customWidth="1"/>
    <col min="66" max="66" width="8" style="1" hidden="1" customWidth="1"/>
    <col min="67" max="67" width="8.5" style="1" customWidth="1"/>
    <col min="68" max="68" width="8.19921875" style="1" customWidth="1"/>
    <col min="69" max="69" width="9.8984375" style="1" hidden="1" customWidth="1"/>
    <col min="70" max="70" width="8" style="1" hidden="1" customWidth="1"/>
    <col min="71" max="72" width="9.5" style="1" customWidth="1"/>
    <col min="73" max="73" width="9.765625E-2" style="1" customWidth="1"/>
    <col min="74" max="74" width="8.69921875" style="1" hidden="1" customWidth="1"/>
    <col min="75" max="75" width="7" style="1" customWidth="1"/>
    <col min="76" max="76" width="8" style="1" customWidth="1"/>
    <col min="77" max="77" width="11.09765625" style="1" hidden="1" customWidth="1"/>
    <col min="78" max="78" width="10.3984375" style="1" hidden="1" customWidth="1"/>
    <col min="79" max="79" width="9.765625E-2" style="1" customWidth="1"/>
    <col min="80" max="81" width="10" style="1" hidden="1" customWidth="1"/>
    <col min="82" max="82" width="8" style="1" hidden="1" customWidth="1"/>
    <col min="83" max="83" width="9.8984375" style="1" hidden="1" customWidth="1"/>
    <col min="84" max="84" width="8" style="1" hidden="1" customWidth="1"/>
    <col min="85" max="85" width="8.69921875" style="1" customWidth="1"/>
    <col min="86" max="86" width="9" style="1" customWidth="1"/>
    <col min="87" max="87" width="0.19921875" style="1" customWidth="1"/>
    <col min="88" max="88" width="8" style="1" hidden="1" customWidth="1"/>
    <col min="89" max="90" width="8" style="1"/>
    <col min="91" max="91" width="0.5" style="1" customWidth="1"/>
    <col min="92" max="92" width="8" style="1" hidden="1" customWidth="1"/>
    <col min="93" max="94" width="8" style="1"/>
    <col min="95" max="95" width="9.8984375" style="1" hidden="1" customWidth="1"/>
    <col min="96" max="96" width="8.59765625" style="1" hidden="1" customWidth="1"/>
    <col min="97" max="97" width="8.59765625" style="1" customWidth="1"/>
    <col min="98" max="98" width="8.3984375" style="1" customWidth="1"/>
    <col min="99" max="99" width="10.09765625" style="1" hidden="1" customWidth="1"/>
    <col min="100" max="100" width="11.59765625" style="1" hidden="1" customWidth="1"/>
    <col min="101" max="101" width="16.59765625" style="1" hidden="1" customWidth="1"/>
    <col min="102" max="102" width="16.09765625" style="1" hidden="1" customWidth="1"/>
    <col min="103" max="103" width="8.09765625" style="1" customWidth="1"/>
    <col min="104" max="104" width="16.59765625" style="1" customWidth="1"/>
    <col min="105" max="302" width="8" style="1"/>
  </cols>
  <sheetData>
    <row r="1" spans="1:302"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38"/>
      <c r="CB1" s="138"/>
      <c r="CC1" s="138"/>
    </row>
    <row r="2" spans="1:302">
      <c r="J2" s="138"/>
      <c r="K2" s="100"/>
      <c r="L2" s="100"/>
      <c r="M2" s="100"/>
      <c r="N2" s="100"/>
      <c r="O2" s="143" t="s">
        <v>280</v>
      </c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38"/>
      <c r="CB2" s="138"/>
      <c r="CC2" s="138"/>
      <c r="CG2" s="194" t="s">
        <v>284</v>
      </c>
    </row>
    <row r="3" spans="1:302" ht="15.75" customHeight="1">
      <c r="A3" s="203"/>
      <c r="B3" s="233" t="s">
        <v>174</v>
      </c>
      <c r="C3" s="233"/>
      <c r="D3" s="233"/>
      <c r="E3" s="233"/>
      <c r="F3" s="92" t="s">
        <v>175</v>
      </c>
      <c r="J3" s="138"/>
      <c r="K3" s="100"/>
      <c r="L3" s="100"/>
      <c r="M3" s="143" t="s">
        <v>280</v>
      </c>
      <c r="N3" s="100"/>
      <c r="O3" s="148" t="s">
        <v>409</v>
      </c>
      <c r="P3" s="148" t="s">
        <v>410</v>
      </c>
      <c r="Q3" s="100"/>
      <c r="R3" s="100"/>
      <c r="S3" s="148" t="s">
        <v>412</v>
      </c>
      <c r="T3" s="148" t="s">
        <v>412</v>
      </c>
      <c r="U3" s="100"/>
      <c r="V3" s="100"/>
      <c r="W3" s="148" t="s">
        <v>413</v>
      </c>
      <c r="X3" s="148" t="s">
        <v>414</v>
      </c>
      <c r="Y3" s="100"/>
      <c r="Z3" s="100"/>
      <c r="AA3" s="147" t="s">
        <v>415</v>
      </c>
      <c r="AB3" s="147" t="s">
        <v>415</v>
      </c>
      <c r="AC3" s="100"/>
      <c r="AD3" s="100"/>
      <c r="AE3" s="148" t="s">
        <v>416</v>
      </c>
      <c r="AF3" s="148" t="s">
        <v>416</v>
      </c>
      <c r="AG3" s="100"/>
      <c r="AH3" s="100"/>
      <c r="AI3" s="148" t="s">
        <v>417</v>
      </c>
      <c r="AJ3" s="148" t="s">
        <v>418</v>
      </c>
      <c r="AK3" s="100"/>
      <c r="AL3" s="100"/>
      <c r="AM3" s="148" t="s">
        <v>419</v>
      </c>
      <c r="AN3" s="148" t="s">
        <v>419</v>
      </c>
      <c r="AO3" s="100"/>
      <c r="AP3" s="100"/>
      <c r="AQ3" s="148" t="s">
        <v>420</v>
      </c>
      <c r="AR3" s="148" t="s">
        <v>420</v>
      </c>
      <c r="AS3" s="100"/>
      <c r="AT3" s="100"/>
      <c r="AU3" s="148" t="s">
        <v>421</v>
      </c>
      <c r="AV3" s="148" t="s">
        <v>421</v>
      </c>
      <c r="AW3" s="100"/>
      <c r="AX3" s="100"/>
      <c r="AY3" s="148" t="s">
        <v>422</v>
      </c>
      <c r="AZ3" s="148" t="s">
        <v>422</v>
      </c>
      <c r="BA3" s="100"/>
      <c r="BB3" s="100"/>
      <c r="BC3" s="148" t="s">
        <v>423</v>
      </c>
      <c r="BD3" s="148" t="s">
        <v>423</v>
      </c>
      <c r="BE3" s="100"/>
      <c r="BF3" s="100"/>
      <c r="BG3" s="148" t="s">
        <v>424</v>
      </c>
      <c r="BH3" s="148" t="s">
        <v>424</v>
      </c>
      <c r="BI3" s="100"/>
      <c r="BJ3" s="100"/>
      <c r="BK3" s="148" t="s">
        <v>425</v>
      </c>
      <c r="BL3" s="148" t="s">
        <v>425</v>
      </c>
      <c r="BM3" s="100"/>
      <c r="BN3" s="100"/>
      <c r="BO3" s="148" t="s">
        <v>426</v>
      </c>
      <c r="BP3" s="148" t="s">
        <v>426</v>
      </c>
      <c r="BQ3" s="100"/>
      <c r="BR3" s="100"/>
      <c r="BS3" s="148" t="s">
        <v>427</v>
      </c>
      <c r="BT3" s="148" t="s">
        <v>427</v>
      </c>
      <c r="BU3" s="100"/>
      <c r="BV3" s="100"/>
      <c r="BW3" s="148" t="s">
        <v>428</v>
      </c>
      <c r="BX3" s="148" t="s">
        <v>428</v>
      </c>
      <c r="BY3" s="100"/>
      <c r="BZ3" s="100"/>
      <c r="CA3" s="145" t="s">
        <v>431</v>
      </c>
      <c r="CB3" s="145" t="s">
        <v>431</v>
      </c>
      <c r="CC3" s="138"/>
      <c r="CE3" s="164" t="s">
        <v>284</v>
      </c>
      <c r="CF3" s="100"/>
      <c r="CG3" s="148" t="s">
        <v>412</v>
      </c>
      <c r="CH3" s="148" t="s">
        <v>412</v>
      </c>
      <c r="CI3" s="100"/>
      <c r="CJ3" s="100"/>
      <c r="CK3" s="148" t="s">
        <v>429</v>
      </c>
      <c r="CL3" s="148" t="s">
        <v>414</v>
      </c>
      <c r="CM3" s="100"/>
      <c r="CN3" s="100"/>
      <c r="CO3" s="148" t="s">
        <v>415</v>
      </c>
      <c r="CP3" s="148" t="s">
        <v>415</v>
      </c>
      <c r="CQ3" s="100"/>
      <c r="CR3" s="100"/>
      <c r="CS3" s="148" t="s">
        <v>430</v>
      </c>
      <c r="CT3" s="148" t="s">
        <v>430</v>
      </c>
      <c r="CU3" s="100"/>
      <c r="CV3" s="100"/>
      <c r="CW3" s="174" t="s">
        <v>431</v>
      </c>
      <c r="CX3" s="145" t="s">
        <v>432</v>
      </c>
      <c r="CY3" s="100"/>
      <c r="CZ3" s="143" t="s">
        <v>437</v>
      </c>
    </row>
    <row r="4" spans="1:302" ht="35.25" customHeight="1">
      <c r="A4" s="203"/>
      <c r="B4" s="203"/>
      <c r="C4" s="233"/>
      <c r="D4" s="233"/>
      <c r="E4" s="233"/>
      <c r="F4" s="98" t="s">
        <v>176</v>
      </c>
      <c r="G4" s="1" t="s">
        <v>177</v>
      </c>
      <c r="H4" s="1" t="s">
        <v>178</v>
      </c>
      <c r="J4" s="138"/>
      <c r="K4" s="144" t="s">
        <v>366</v>
      </c>
      <c r="L4" s="100" t="s">
        <v>178</v>
      </c>
      <c r="M4" s="145" t="s">
        <v>368</v>
      </c>
      <c r="N4" s="145" t="s">
        <v>367</v>
      </c>
      <c r="O4" s="145" t="s">
        <v>411</v>
      </c>
      <c r="P4" s="145" t="s">
        <v>56</v>
      </c>
      <c r="Q4" s="146" t="s">
        <v>369</v>
      </c>
      <c r="R4" s="146" t="s">
        <v>370</v>
      </c>
      <c r="S4" s="146" t="s">
        <v>411</v>
      </c>
      <c r="T4" s="146" t="s">
        <v>56</v>
      </c>
      <c r="U4" s="147" t="s">
        <v>371</v>
      </c>
      <c r="V4" s="147" t="s">
        <v>372</v>
      </c>
      <c r="W4" s="147" t="s">
        <v>411</v>
      </c>
      <c r="X4" s="147" t="s">
        <v>56</v>
      </c>
      <c r="Y4" s="148" t="s">
        <v>373</v>
      </c>
      <c r="Z4" s="148" t="s">
        <v>374</v>
      </c>
      <c r="AA4" s="148" t="s">
        <v>411</v>
      </c>
      <c r="AB4" s="148" t="s">
        <v>56</v>
      </c>
      <c r="AC4" s="149" t="s">
        <v>375</v>
      </c>
      <c r="AD4" s="149" t="s">
        <v>376</v>
      </c>
      <c r="AE4" s="149" t="s">
        <v>411</v>
      </c>
      <c r="AF4" s="149" t="s">
        <v>56</v>
      </c>
      <c r="AG4" s="150" t="s">
        <v>377</v>
      </c>
      <c r="AH4" s="150" t="s">
        <v>378</v>
      </c>
      <c r="AI4" s="150" t="s">
        <v>411</v>
      </c>
      <c r="AJ4" s="150" t="s">
        <v>56</v>
      </c>
      <c r="AK4" s="151" t="s">
        <v>379</v>
      </c>
      <c r="AL4" s="151" t="s">
        <v>380</v>
      </c>
      <c r="AM4" s="151" t="s">
        <v>411</v>
      </c>
      <c r="AN4" s="151" t="s">
        <v>56</v>
      </c>
      <c r="AO4" s="152" t="s">
        <v>381</v>
      </c>
      <c r="AP4" s="152" t="s">
        <v>382</v>
      </c>
      <c r="AQ4" s="152" t="s">
        <v>411</v>
      </c>
      <c r="AR4" s="152" t="s">
        <v>56</v>
      </c>
      <c r="AS4" s="153" t="s">
        <v>383</v>
      </c>
      <c r="AT4" s="153" t="s">
        <v>384</v>
      </c>
      <c r="AU4" s="153" t="s">
        <v>411</v>
      </c>
      <c r="AV4" s="153" t="s">
        <v>56</v>
      </c>
      <c r="AW4" s="154" t="s">
        <v>385</v>
      </c>
      <c r="AX4" s="154" t="s">
        <v>386</v>
      </c>
      <c r="AY4" s="154" t="s">
        <v>411</v>
      </c>
      <c r="AZ4" s="154" t="s">
        <v>56</v>
      </c>
      <c r="BA4" s="155" t="s">
        <v>387</v>
      </c>
      <c r="BB4" s="155" t="s">
        <v>388</v>
      </c>
      <c r="BC4" s="155" t="s">
        <v>411</v>
      </c>
      <c r="BD4" s="155" t="s">
        <v>56</v>
      </c>
      <c r="BE4" s="156" t="s">
        <v>389</v>
      </c>
      <c r="BF4" s="156" t="s">
        <v>390</v>
      </c>
      <c r="BG4" s="156" t="s">
        <v>411</v>
      </c>
      <c r="BH4" s="156" t="s">
        <v>56</v>
      </c>
      <c r="BI4" s="157" t="s">
        <v>391</v>
      </c>
      <c r="BJ4" s="157" t="s">
        <v>392</v>
      </c>
      <c r="BK4" s="157" t="s">
        <v>411</v>
      </c>
      <c r="BL4" s="157" t="s">
        <v>56</v>
      </c>
      <c r="BM4" s="158" t="s">
        <v>393</v>
      </c>
      <c r="BN4" s="158" t="s">
        <v>394</v>
      </c>
      <c r="BO4" s="158" t="s">
        <v>411</v>
      </c>
      <c r="BP4" s="158" t="s">
        <v>56</v>
      </c>
      <c r="BQ4" s="159" t="s">
        <v>395</v>
      </c>
      <c r="BR4" s="159" t="s">
        <v>396</v>
      </c>
      <c r="BS4" s="159" t="s">
        <v>411</v>
      </c>
      <c r="BT4" s="159" t="s">
        <v>56</v>
      </c>
      <c r="BU4" s="160" t="s">
        <v>397</v>
      </c>
      <c r="BV4" s="160" t="s">
        <v>398</v>
      </c>
      <c r="BW4" s="160" t="s">
        <v>411</v>
      </c>
      <c r="BX4" s="160" t="s">
        <v>56</v>
      </c>
      <c r="BY4" s="161" t="s">
        <v>405</v>
      </c>
      <c r="BZ4" s="161" t="s">
        <v>406</v>
      </c>
      <c r="CA4" s="177" t="s">
        <v>435</v>
      </c>
      <c r="CB4" s="177" t="s">
        <v>436</v>
      </c>
      <c r="CC4" s="176"/>
      <c r="CE4" s="165" t="s">
        <v>399</v>
      </c>
      <c r="CF4" s="165" t="s">
        <v>400</v>
      </c>
      <c r="CG4" s="165" t="s">
        <v>411</v>
      </c>
      <c r="CH4" s="165" t="s">
        <v>56</v>
      </c>
      <c r="CI4" s="166" t="s">
        <v>401</v>
      </c>
      <c r="CJ4" s="166" t="s">
        <v>372</v>
      </c>
      <c r="CK4" s="166" t="s">
        <v>411</v>
      </c>
      <c r="CL4" s="166" t="s">
        <v>56</v>
      </c>
      <c r="CM4" s="167" t="s">
        <v>402</v>
      </c>
      <c r="CN4" s="167" t="s">
        <v>374</v>
      </c>
      <c r="CO4" s="167" t="s">
        <v>411</v>
      </c>
      <c r="CP4" s="167" t="s">
        <v>56</v>
      </c>
      <c r="CQ4" s="168" t="s">
        <v>403</v>
      </c>
      <c r="CR4" s="168" t="s">
        <v>404</v>
      </c>
      <c r="CS4" s="168" t="s">
        <v>411</v>
      </c>
      <c r="CT4" s="168" t="s">
        <v>56</v>
      </c>
      <c r="CU4" s="161" t="s">
        <v>407</v>
      </c>
      <c r="CV4" s="161" t="s">
        <v>408</v>
      </c>
      <c r="CW4" s="145" t="s">
        <v>433</v>
      </c>
      <c r="CX4" s="145" t="s">
        <v>434</v>
      </c>
      <c r="CY4" s="100" t="s">
        <v>438</v>
      </c>
      <c r="CZ4" s="143"/>
    </row>
    <row r="5" spans="1:302" s="135" customFormat="1" ht="20.25" customHeight="1">
      <c r="A5" s="193" t="s">
        <v>179</v>
      </c>
      <c r="B5" s="229" t="s">
        <v>66</v>
      </c>
      <c r="C5" s="229"/>
      <c r="D5" s="229"/>
      <c r="E5" s="230"/>
      <c r="F5" s="182">
        <f>день_первый!Z29+день_второй!Z29+день_третий!Z29+день_четвертый!Z29+день_пятый!Z29+день_шестой!Z29+день_седьмой!Z29+день_восьмой!Z29+день_девятый!Z29+день_десятый!Z30</f>
        <v>28.952400000000004</v>
      </c>
      <c r="G5" s="145">
        <v>60</v>
      </c>
      <c r="H5" s="183">
        <f t="shared" ref="H5:H68" si="0">F5*G5</f>
        <v>1737.1440000000002</v>
      </c>
      <c r="I5" s="184"/>
      <c r="J5" s="185"/>
      <c r="K5" s="186">
        <f>(F5*2)+день_первый!Z29</f>
        <v>62.781300000000009</v>
      </c>
      <c r="L5" s="183">
        <f>K5*G5</f>
        <v>3766.8780000000006</v>
      </c>
      <c r="M5" s="145">
        <f>K5*20</f>
        <v>1255.6260000000002</v>
      </c>
      <c r="N5" s="175">
        <f>L5*20</f>
        <v>75337.560000000012</v>
      </c>
      <c r="O5" s="175">
        <v>83.7</v>
      </c>
      <c r="P5" s="175">
        <f>O5*G5</f>
        <v>5022</v>
      </c>
      <c r="Q5" s="186">
        <f>K5*20</f>
        <v>1255.6260000000002</v>
      </c>
      <c r="R5" s="175">
        <f>L5*20</f>
        <v>75337.560000000012</v>
      </c>
      <c r="S5" s="175">
        <v>83.7</v>
      </c>
      <c r="T5" s="175">
        <f>S5*G5</f>
        <v>5022</v>
      </c>
      <c r="U5" s="187">
        <f>K5*20</f>
        <v>1255.6260000000002</v>
      </c>
      <c r="V5" s="175">
        <f>L5*20</f>
        <v>75337.560000000012</v>
      </c>
      <c r="W5" s="175">
        <v>83.7</v>
      </c>
      <c r="X5" s="175">
        <f>W5*G5</f>
        <v>5022</v>
      </c>
      <c r="Y5" s="187">
        <f>K5*20</f>
        <v>1255.6260000000002</v>
      </c>
      <c r="Z5" s="175">
        <f>L5*20</f>
        <v>75337.560000000012</v>
      </c>
      <c r="AA5" s="175">
        <v>83.7</v>
      </c>
      <c r="AB5" s="175">
        <f>AA5*G5</f>
        <v>5022</v>
      </c>
      <c r="AC5" s="187">
        <f>K5*20</f>
        <v>1255.6260000000002</v>
      </c>
      <c r="AD5" s="175">
        <f>L5*20</f>
        <v>75337.560000000012</v>
      </c>
      <c r="AE5" s="175">
        <v>83.7</v>
      </c>
      <c r="AF5" s="175">
        <f>AE5*G5</f>
        <v>5022</v>
      </c>
      <c r="AG5" s="187">
        <f>K5*20</f>
        <v>1255.6260000000002</v>
      </c>
      <c r="AH5" s="175">
        <f>L5*20</f>
        <v>75337.560000000012</v>
      </c>
      <c r="AI5" s="175">
        <v>83.7</v>
      </c>
      <c r="AJ5" s="175">
        <f>AI5*G5</f>
        <v>5022</v>
      </c>
      <c r="AK5" s="187">
        <f>K5*15</f>
        <v>941.71950000000015</v>
      </c>
      <c r="AL5" s="175">
        <f>L5*15</f>
        <v>56503.170000000013</v>
      </c>
      <c r="AM5" s="175">
        <v>62.78</v>
      </c>
      <c r="AN5" s="175">
        <f>AM5*G5</f>
        <v>3766.8</v>
      </c>
      <c r="AO5" s="187">
        <f>K5*15</f>
        <v>941.71950000000015</v>
      </c>
      <c r="AP5" s="175">
        <f>L5*15</f>
        <v>56503.170000000013</v>
      </c>
      <c r="AQ5" s="175">
        <v>62.78</v>
      </c>
      <c r="AR5" s="175">
        <f>AQ5*G5</f>
        <v>3766.8</v>
      </c>
      <c r="AS5" s="187">
        <f>K5*25</f>
        <v>1569.5325000000003</v>
      </c>
      <c r="AT5" s="175">
        <f>L5*25</f>
        <v>94171.950000000012</v>
      </c>
      <c r="AU5" s="175">
        <v>104.63</v>
      </c>
      <c r="AV5" s="175">
        <f>AU5*G5</f>
        <v>6277.7999999999993</v>
      </c>
      <c r="AW5" s="187">
        <f>K5*20</f>
        <v>1255.6260000000002</v>
      </c>
      <c r="AX5" s="175">
        <f>L5*20</f>
        <v>75337.560000000012</v>
      </c>
      <c r="AY5" s="175">
        <v>83.7</v>
      </c>
      <c r="AZ5" s="175">
        <f>AY5*G5</f>
        <v>5022</v>
      </c>
      <c r="BA5" s="187">
        <f>K5*25</f>
        <v>1569.5325000000003</v>
      </c>
      <c r="BB5" s="175">
        <f>L5*25</f>
        <v>94171.950000000012</v>
      </c>
      <c r="BC5" s="175">
        <v>104.63</v>
      </c>
      <c r="BD5" s="175">
        <f>BC5*G5</f>
        <v>6277.7999999999993</v>
      </c>
      <c r="BE5" s="187">
        <f>K5*15</f>
        <v>941.71950000000015</v>
      </c>
      <c r="BF5" s="175">
        <f>L5*15</f>
        <v>56503.170000000013</v>
      </c>
      <c r="BG5" s="175">
        <v>62.78</v>
      </c>
      <c r="BH5" s="175">
        <f>BG5*G5</f>
        <v>3766.8</v>
      </c>
      <c r="BI5" s="187">
        <f>K5*15</f>
        <v>941.71950000000015</v>
      </c>
      <c r="BJ5" s="175">
        <f>L5*15</f>
        <v>56503.170000000013</v>
      </c>
      <c r="BK5" s="175">
        <v>62.78</v>
      </c>
      <c r="BL5" s="175">
        <f>BK5*G5</f>
        <v>3766.8</v>
      </c>
      <c r="BM5" s="187">
        <f>K5*10</f>
        <v>627.8130000000001</v>
      </c>
      <c r="BN5" s="175">
        <f>L5*10</f>
        <v>37668.780000000006</v>
      </c>
      <c r="BO5" s="175">
        <v>41.85</v>
      </c>
      <c r="BP5" s="175">
        <f>BO5*G5</f>
        <v>2511</v>
      </c>
      <c r="BQ5" s="187">
        <f>K5*15</f>
        <v>941.71950000000015</v>
      </c>
      <c r="BR5" s="175">
        <f>L5*15</f>
        <v>56503.170000000013</v>
      </c>
      <c r="BS5" s="175">
        <v>62.78</v>
      </c>
      <c r="BT5" s="175">
        <f>BS5*G5</f>
        <v>3766.8</v>
      </c>
      <c r="BU5" s="187">
        <f>K5*8</f>
        <v>502.25040000000007</v>
      </c>
      <c r="BV5" s="175">
        <f>L5*8</f>
        <v>30135.024000000005</v>
      </c>
      <c r="BW5" s="175">
        <v>33.479999999999997</v>
      </c>
      <c r="BX5" s="175">
        <f>BW5*G5</f>
        <v>2008.7999999999997</v>
      </c>
      <c r="BY5" s="187">
        <f>M5+Q5+U5+Y5+AC5+AG5+AK5+AO5+AS5+AW5+BA5+BE5+BI5+BM5+BQ5+BU5</f>
        <v>17767.107900000003</v>
      </c>
      <c r="BZ5" s="175">
        <f>N5+R5+V5+Z5+AD5+AH5+AL5+AP5+AT5+AX5+BB5+BF5+BJ5+BN5+BR5+BV5</f>
        <v>1066026.4740000004</v>
      </c>
      <c r="CA5" s="175">
        <f>O5+S5+W5+AA5+AE5+AI5+AM5+AQ5+AU5+AY5+BC5+BG5+BK5+BO5+BS5+BW5</f>
        <v>1184.3899999999999</v>
      </c>
      <c r="CB5" s="175">
        <f>P5+T5+X5+AB5+AF5+AJ5+AN5+AR5+AV5+AZ5+BD5+BH5+BL5+BP5+BT5+BX5</f>
        <v>71063.400000000023</v>
      </c>
      <c r="CC5" s="188"/>
      <c r="CD5" s="184"/>
      <c r="CE5" s="187">
        <f>K5*10</f>
        <v>627.8130000000001</v>
      </c>
      <c r="CF5" s="175">
        <f>L5*10</f>
        <v>37668.780000000006</v>
      </c>
      <c r="CG5" s="175">
        <v>41.85</v>
      </c>
      <c r="CH5" s="175">
        <f>CG5*G5</f>
        <v>2511</v>
      </c>
      <c r="CI5" s="187">
        <f>K5*15</f>
        <v>941.71950000000015</v>
      </c>
      <c r="CJ5" s="175">
        <f>L5*15</f>
        <v>56503.170000000013</v>
      </c>
      <c r="CK5" s="175">
        <v>62.78</v>
      </c>
      <c r="CL5" s="175">
        <f>CK5*G5</f>
        <v>3766.8</v>
      </c>
      <c r="CM5" s="187">
        <f>K5*10</f>
        <v>627.8130000000001</v>
      </c>
      <c r="CN5" s="175">
        <f>L5*10</f>
        <v>37668.780000000006</v>
      </c>
      <c r="CO5" s="175">
        <v>41.85</v>
      </c>
      <c r="CP5" s="175">
        <f>CO5*G5</f>
        <v>2511</v>
      </c>
      <c r="CQ5" s="187">
        <f>K5*60</f>
        <v>3766.8780000000006</v>
      </c>
      <c r="CR5" s="175">
        <f>L5*60</f>
        <v>226012.68000000005</v>
      </c>
      <c r="CS5" s="175">
        <v>251.12</v>
      </c>
      <c r="CT5" s="175">
        <f>CS5*G5</f>
        <v>15067.2</v>
      </c>
      <c r="CU5" s="187">
        <f>CE5+CI5+CM5+CQ5</f>
        <v>5964.223500000001</v>
      </c>
      <c r="CV5" s="175">
        <f>CF5+CJ5+CN5+CR5</f>
        <v>357853.41000000003</v>
      </c>
      <c r="CW5" s="175">
        <f>CG5+CK5+CO5+CS5</f>
        <v>397.6</v>
      </c>
      <c r="CX5" s="175">
        <f>CH5+CL5+CP5+CT5</f>
        <v>23856</v>
      </c>
      <c r="CY5" s="175">
        <f>CA5+CW5</f>
        <v>1581.9899999999998</v>
      </c>
      <c r="CZ5" s="175">
        <f>CB5+CX5</f>
        <v>94919.400000000023</v>
      </c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  <c r="II5" s="184"/>
      <c r="IJ5" s="184"/>
      <c r="IK5" s="184"/>
      <c r="IL5" s="184"/>
      <c r="IM5" s="184"/>
      <c r="IN5" s="184"/>
      <c r="IO5" s="184"/>
      <c r="IP5" s="184"/>
      <c r="IQ5" s="184"/>
      <c r="IR5" s="184"/>
      <c r="IS5" s="184"/>
      <c r="IT5" s="184"/>
      <c r="IU5" s="184"/>
      <c r="IV5" s="184"/>
      <c r="IW5" s="184"/>
      <c r="IX5" s="184"/>
      <c r="IY5" s="184"/>
      <c r="IZ5" s="184"/>
      <c r="JA5" s="184"/>
      <c r="JB5" s="184"/>
      <c r="JC5" s="184"/>
      <c r="JD5" s="184"/>
      <c r="JE5" s="184"/>
      <c r="JF5" s="184"/>
      <c r="JG5" s="184"/>
      <c r="JH5" s="184"/>
      <c r="JI5" s="184"/>
      <c r="JJ5" s="184"/>
      <c r="JK5" s="184"/>
      <c r="JL5" s="184"/>
      <c r="JM5" s="184"/>
      <c r="JN5" s="184"/>
      <c r="JO5" s="184"/>
      <c r="JP5" s="184"/>
      <c r="JQ5" s="184"/>
      <c r="JR5" s="184"/>
      <c r="JS5" s="184"/>
      <c r="JT5" s="184"/>
      <c r="JU5" s="184"/>
      <c r="JV5" s="184"/>
      <c r="JW5" s="184"/>
      <c r="JX5" s="184"/>
      <c r="JY5" s="184"/>
      <c r="JZ5" s="184"/>
      <c r="KA5" s="184"/>
      <c r="KB5" s="184"/>
      <c r="KC5" s="184"/>
      <c r="KD5" s="184"/>
      <c r="KE5" s="184"/>
      <c r="KF5" s="184"/>
      <c r="KG5" s="184"/>
      <c r="KH5" s="184"/>
      <c r="KI5" s="184"/>
      <c r="KJ5" s="184"/>
      <c r="KK5" s="184"/>
      <c r="KL5" s="184"/>
      <c r="KM5" s="184"/>
      <c r="KN5" s="184"/>
      <c r="KO5" s="184"/>
      <c r="KP5" s="184"/>
    </row>
    <row r="6" spans="1:302" s="135" customFormat="1" ht="20.25" customHeight="1">
      <c r="A6" s="181" t="s">
        <v>180</v>
      </c>
      <c r="B6" s="229" t="s">
        <v>67</v>
      </c>
      <c r="C6" s="229"/>
      <c r="D6" s="229"/>
      <c r="E6" s="230"/>
      <c r="F6" s="182">
        <f>день_первый!Z30+день_второй!Z30+день_третий!Z30+день_четвертый!Z30+день_пятый!Z30+день_шестой!Z30+день_седьмой!Z30+день_восьмой!Z30+день_десятый!Z31</f>
        <v>3.0824999999999996</v>
      </c>
      <c r="G6" s="145">
        <v>60</v>
      </c>
      <c r="H6" s="183">
        <f t="shared" si="0"/>
        <v>184.95</v>
      </c>
      <c r="I6" s="184"/>
      <c r="J6" s="185"/>
      <c r="K6" s="186">
        <f>(F6*2)+день_первый!Z30</f>
        <v>6.464999999999999</v>
      </c>
      <c r="L6" s="183">
        <f t="shared" ref="L6:L69" si="1">K6*G6</f>
        <v>387.89999999999992</v>
      </c>
      <c r="M6" s="145">
        <f t="shared" ref="M6:M69" si="2">K6*20</f>
        <v>129.29999999999998</v>
      </c>
      <c r="N6" s="175">
        <f t="shared" ref="N6:N69" si="3">L6*20</f>
        <v>7757.9999999999982</v>
      </c>
      <c r="O6" s="175">
        <v>8.6199999999999992</v>
      </c>
      <c r="P6" s="175">
        <f t="shared" ref="P6:P69" si="4">O6*G6</f>
        <v>517.19999999999993</v>
      </c>
      <c r="Q6" s="186">
        <f t="shared" ref="Q6:Q69" si="5">K6*20</f>
        <v>129.29999999999998</v>
      </c>
      <c r="R6" s="175">
        <f t="shared" ref="R6:R69" si="6">L6*20</f>
        <v>7757.9999999999982</v>
      </c>
      <c r="S6" s="175">
        <v>8.6199999999999992</v>
      </c>
      <c r="T6" s="175">
        <f t="shared" ref="T6:T69" si="7">S6*G6</f>
        <v>517.19999999999993</v>
      </c>
      <c r="U6" s="187">
        <f t="shared" ref="U6:U69" si="8">K6*20</f>
        <v>129.29999999999998</v>
      </c>
      <c r="V6" s="175">
        <f t="shared" ref="V6:V69" si="9">L6*20</f>
        <v>7757.9999999999982</v>
      </c>
      <c r="W6" s="175">
        <v>8.6199999999999992</v>
      </c>
      <c r="X6" s="175">
        <f t="shared" ref="X6:X69" si="10">W6*G6</f>
        <v>517.19999999999993</v>
      </c>
      <c r="Y6" s="187">
        <f t="shared" ref="Y6:Y69" si="11">K6*20</f>
        <v>129.29999999999998</v>
      </c>
      <c r="Z6" s="175">
        <f t="shared" ref="Z6:Z69" si="12">L6*20</f>
        <v>7757.9999999999982</v>
      </c>
      <c r="AA6" s="175">
        <v>8.6199999999999992</v>
      </c>
      <c r="AB6" s="175">
        <f t="shared" ref="AB6:AB69" si="13">AA6*G6</f>
        <v>517.19999999999993</v>
      </c>
      <c r="AC6" s="187">
        <f t="shared" ref="AC6:AC69" si="14">K6*20</f>
        <v>129.29999999999998</v>
      </c>
      <c r="AD6" s="175">
        <f t="shared" ref="AD6:AD69" si="15">L6*20</f>
        <v>7757.9999999999982</v>
      </c>
      <c r="AE6" s="175">
        <v>8.6199999999999992</v>
      </c>
      <c r="AF6" s="175">
        <f t="shared" ref="AF6:AF69" si="16">AE6*G6</f>
        <v>517.19999999999993</v>
      </c>
      <c r="AG6" s="187">
        <f t="shared" ref="AG6:AG69" si="17">K6*20</f>
        <v>129.29999999999998</v>
      </c>
      <c r="AH6" s="175">
        <f t="shared" ref="AH6:AH69" si="18">L6*20</f>
        <v>7757.9999999999982</v>
      </c>
      <c r="AI6" s="175">
        <v>8.6199999999999992</v>
      </c>
      <c r="AJ6" s="175">
        <f t="shared" ref="AJ6:AJ69" si="19">AI6*G6</f>
        <v>517.19999999999993</v>
      </c>
      <c r="AK6" s="187">
        <f t="shared" ref="AK6:AK69" si="20">K6*15</f>
        <v>96.97499999999998</v>
      </c>
      <c r="AL6" s="175">
        <f t="shared" ref="AL6:AL69" si="21">L6*15</f>
        <v>5818.4999999999991</v>
      </c>
      <c r="AM6" s="175">
        <v>6.46</v>
      </c>
      <c r="AN6" s="175">
        <f t="shared" ref="AN6:AN69" si="22">AM6*G6</f>
        <v>387.6</v>
      </c>
      <c r="AO6" s="187">
        <f t="shared" ref="AO6:AO69" si="23">K6*15</f>
        <v>96.97499999999998</v>
      </c>
      <c r="AP6" s="175">
        <f t="shared" ref="AP6:AP69" si="24">L6*15</f>
        <v>5818.4999999999991</v>
      </c>
      <c r="AQ6" s="175">
        <v>6.46</v>
      </c>
      <c r="AR6" s="175">
        <f t="shared" ref="AR6:AR69" si="25">AQ6*G6</f>
        <v>387.6</v>
      </c>
      <c r="AS6" s="187">
        <f t="shared" ref="AS6:AS69" si="26">K6*25</f>
        <v>161.62499999999997</v>
      </c>
      <c r="AT6" s="175">
        <f t="shared" ref="AT6:AT69" si="27">L6*25</f>
        <v>9697.4999999999982</v>
      </c>
      <c r="AU6" s="175">
        <v>10.77</v>
      </c>
      <c r="AV6" s="175">
        <f t="shared" ref="AV6:AV69" si="28">AU6*G6</f>
        <v>646.19999999999993</v>
      </c>
      <c r="AW6" s="187">
        <f t="shared" ref="AW6:AW69" si="29">K6*20</f>
        <v>129.29999999999998</v>
      </c>
      <c r="AX6" s="175">
        <f t="shared" ref="AX6:AX69" si="30">L6*20</f>
        <v>7757.9999999999982</v>
      </c>
      <c r="AY6" s="175">
        <v>8.6199999999999992</v>
      </c>
      <c r="AZ6" s="175">
        <f t="shared" ref="AZ6:AZ69" si="31">AY6*G6</f>
        <v>517.19999999999993</v>
      </c>
      <c r="BA6" s="187">
        <f t="shared" ref="BA6:BA69" si="32">K6*25</f>
        <v>161.62499999999997</v>
      </c>
      <c r="BB6" s="175">
        <f t="shared" ref="BB6:BB69" si="33">L6*25</f>
        <v>9697.4999999999982</v>
      </c>
      <c r="BC6" s="175">
        <v>10.77</v>
      </c>
      <c r="BD6" s="175">
        <f t="shared" ref="BD6:BD69" si="34">BC6*G6</f>
        <v>646.19999999999993</v>
      </c>
      <c r="BE6" s="187">
        <f t="shared" ref="BE6:BE69" si="35">K6*15</f>
        <v>96.97499999999998</v>
      </c>
      <c r="BF6" s="175">
        <f t="shared" ref="BF6:BF69" si="36">L6*15</f>
        <v>5818.4999999999991</v>
      </c>
      <c r="BG6" s="175">
        <v>6.46</v>
      </c>
      <c r="BH6" s="175">
        <f t="shared" ref="BH6:BH69" si="37">BG6*G6</f>
        <v>387.6</v>
      </c>
      <c r="BI6" s="187">
        <f t="shared" ref="BI6:BI69" si="38">K6*15</f>
        <v>96.97499999999998</v>
      </c>
      <c r="BJ6" s="175">
        <f t="shared" ref="BJ6:BJ69" si="39">L6*15</f>
        <v>5818.4999999999991</v>
      </c>
      <c r="BK6" s="175">
        <v>6.46</v>
      </c>
      <c r="BL6" s="175">
        <f t="shared" ref="BL6:BL69" si="40">BK6*G6</f>
        <v>387.6</v>
      </c>
      <c r="BM6" s="187">
        <f t="shared" ref="BM6:BM69" si="41">K6*10</f>
        <v>64.649999999999991</v>
      </c>
      <c r="BN6" s="175">
        <f t="shared" ref="BN6:BN69" si="42">L6*10</f>
        <v>3878.9999999999991</v>
      </c>
      <c r="BO6" s="175">
        <v>4.3099999999999996</v>
      </c>
      <c r="BP6" s="175">
        <f t="shared" ref="BP6:BP69" si="43">BO6*G6</f>
        <v>258.59999999999997</v>
      </c>
      <c r="BQ6" s="187">
        <f t="shared" ref="BQ6:BQ69" si="44">K6*15</f>
        <v>96.97499999999998</v>
      </c>
      <c r="BR6" s="175">
        <f t="shared" ref="BR6:BR69" si="45">L6*15</f>
        <v>5818.4999999999991</v>
      </c>
      <c r="BS6" s="175">
        <v>6.46</v>
      </c>
      <c r="BT6" s="175">
        <f t="shared" ref="BT6:BT69" si="46">BS6*G6</f>
        <v>387.6</v>
      </c>
      <c r="BU6" s="187">
        <f t="shared" ref="BU6:BU69" si="47">K6*8</f>
        <v>51.719999999999992</v>
      </c>
      <c r="BV6" s="175">
        <f t="shared" ref="BV6:BV69" si="48">L6*8</f>
        <v>3103.1999999999994</v>
      </c>
      <c r="BW6" s="175">
        <v>3.44</v>
      </c>
      <c r="BX6" s="175">
        <f t="shared" ref="BX6:BX69" si="49">BW6*G6</f>
        <v>206.4</v>
      </c>
      <c r="BY6" s="187">
        <f t="shared" ref="BY6:BY69" si="50">M6+Q6+U6+Y6+AC6+AG6+AK6+AO6+AS6+AW6+BA6+BE6+BI6+BM6+BQ6+BU6</f>
        <v>1829.5949999999996</v>
      </c>
      <c r="BZ6" s="175">
        <f t="shared" ref="BZ6:BZ69" si="51">N6+R6+V6+Z6+AD6+AH6+AL6+AP6+AT6+AX6+BB6+BF6+BJ6+BN6+BR6+BV6</f>
        <v>109775.69999999998</v>
      </c>
      <c r="CA6" s="175">
        <f t="shared" ref="CA6:CA69" si="52">O6+S6+W6+AA6+AE6+AI6+AM6+AQ6+AU6+AY6+BC6+BG6+BK6+BO6+BS6+BW6</f>
        <v>121.92999999999996</v>
      </c>
      <c r="CB6" s="175">
        <f t="shared" ref="CB6:CB69" si="53">P6+T6+X6+AB6+AF6+AJ6+AN6+AR6+AV6+AZ6+BD6+BH6+BL6+BP6+BT6+BX6</f>
        <v>7315.8</v>
      </c>
      <c r="CC6" s="188"/>
      <c r="CD6" s="184"/>
      <c r="CE6" s="187">
        <f t="shared" ref="CE6:CE69" si="54">K6*10</f>
        <v>64.649999999999991</v>
      </c>
      <c r="CF6" s="175">
        <f t="shared" ref="CF6:CF69" si="55">L6*10</f>
        <v>3878.9999999999991</v>
      </c>
      <c r="CG6" s="175">
        <v>4.3099999999999996</v>
      </c>
      <c r="CH6" s="175">
        <f t="shared" ref="CH6:CH69" si="56">CG6*G6</f>
        <v>258.59999999999997</v>
      </c>
      <c r="CI6" s="187">
        <f t="shared" ref="CI6:CI69" si="57">K6*15</f>
        <v>96.97499999999998</v>
      </c>
      <c r="CJ6" s="175">
        <f t="shared" ref="CJ6:CJ69" si="58">L6*15</f>
        <v>5818.4999999999991</v>
      </c>
      <c r="CK6" s="175">
        <v>6.46</v>
      </c>
      <c r="CL6" s="175">
        <f t="shared" ref="CL6:CL69" si="59">CK6*G6</f>
        <v>387.6</v>
      </c>
      <c r="CM6" s="187">
        <f t="shared" ref="CM6:CM69" si="60">K6*10</f>
        <v>64.649999999999991</v>
      </c>
      <c r="CN6" s="175">
        <f t="shared" ref="CN6:CN69" si="61">L6*10</f>
        <v>3878.9999999999991</v>
      </c>
      <c r="CO6" s="175">
        <v>4.3099999999999996</v>
      </c>
      <c r="CP6" s="175">
        <f t="shared" ref="CP6:CP69" si="62">CO6*G6</f>
        <v>258.59999999999997</v>
      </c>
      <c r="CQ6" s="187">
        <f t="shared" ref="CQ6:CQ69" si="63">K6*60</f>
        <v>387.89999999999992</v>
      </c>
      <c r="CR6" s="175">
        <f t="shared" ref="CR6:CR69" si="64">L6*60</f>
        <v>23273.999999999996</v>
      </c>
      <c r="CS6" s="175">
        <v>25.86</v>
      </c>
      <c r="CT6" s="175">
        <f t="shared" ref="CT6:CT69" si="65">CS6*G6</f>
        <v>1551.6</v>
      </c>
      <c r="CU6" s="187">
        <f t="shared" ref="CU6:CU69" si="66">CE6+CI6+CM6+CQ6</f>
        <v>614.17499999999995</v>
      </c>
      <c r="CV6" s="175">
        <f t="shared" ref="CV6:CV69" si="67">CF6+CJ6+CN6+CR6</f>
        <v>36850.499999999993</v>
      </c>
      <c r="CW6" s="175">
        <f t="shared" ref="CW6:CW69" si="68">CG6+CK6+CO6+CS6</f>
        <v>40.94</v>
      </c>
      <c r="CX6" s="175">
        <f t="shared" ref="CX6:CX69" si="69">CH6+CL6+CP6+CT6</f>
        <v>2456.3999999999996</v>
      </c>
      <c r="CY6" s="175">
        <f t="shared" ref="CY6:CY69" si="70">CA6+CW6</f>
        <v>162.86999999999995</v>
      </c>
      <c r="CZ6" s="175">
        <f t="shared" ref="CZ6:CZ69" si="71">CB6+CX6</f>
        <v>9772.2000000000007</v>
      </c>
      <c r="DA6" s="184"/>
      <c r="DB6" s="184"/>
      <c r="DC6" s="184"/>
      <c r="DD6" s="184"/>
      <c r="DE6" s="184"/>
      <c r="DF6" s="184"/>
      <c r="DG6" s="184"/>
      <c r="DH6" s="184"/>
      <c r="DI6" s="184"/>
      <c r="DJ6" s="184"/>
      <c r="DK6" s="184"/>
      <c r="DL6" s="184"/>
      <c r="DM6" s="184"/>
      <c r="DN6" s="184"/>
      <c r="DO6" s="184"/>
      <c r="DP6" s="184"/>
      <c r="DQ6" s="184"/>
      <c r="DR6" s="184"/>
      <c r="DS6" s="184"/>
      <c r="DT6" s="184"/>
      <c r="DU6" s="184"/>
      <c r="DV6" s="184"/>
      <c r="DW6" s="184"/>
      <c r="DX6" s="184"/>
      <c r="DY6" s="184"/>
      <c r="DZ6" s="184"/>
      <c r="EA6" s="184"/>
      <c r="EB6" s="184"/>
      <c r="EC6" s="184"/>
      <c r="ED6" s="184"/>
      <c r="EE6" s="184"/>
      <c r="EF6" s="184"/>
      <c r="EG6" s="184"/>
      <c r="EH6" s="184"/>
      <c r="EI6" s="184"/>
      <c r="EJ6" s="184"/>
      <c r="EK6" s="184"/>
      <c r="EL6" s="184"/>
      <c r="EM6" s="184"/>
      <c r="EN6" s="184"/>
      <c r="EO6" s="184"/>
      <c r="EP6" s="184"/>
      <c r="EQ6" s="184"/>
      <c r="ER6" s="184"/>
      <c r="ES6" s="184"/>
      <c r="ET6" s="184"/>
      <c r="EU6" s="184"/>
      <c r="EV6" s="184"/>
      <c r="EW6" s="184"/>
      <c r="EX6" s="184"/>
      <c r="EY6" s="184"/>
      <c r="EZ6" s="184"/>
      <c r="FA6" s="184"/>
      <c r="FB6" s="184"/>
      <c r="FC6" s="184"/>
      <c r="FD6" s="184"/>
      <c r="FE6" s="184"/>
      <c r="FF6" s="184"/>
      <c r="FG6" s="184"/>
      <c r="FH6" s="184"/>
      <c r="FI6" s="184"/>
      <c r="FJ6" s="184"/>
      <c r="FK6" s="184"/>
      <c r="FL6" s="184"/>
      <c r="FM6" s="184"/>
      <c r="FN6" s="184"/>
      <c r="FO6" s="184"/>
      <c r="FP6" s="184"/>
      <c r="FQ6" s="184"/>
      <c r="FR6" s="184"/>
      <c r="FS6" s="184"/>
      <c r="FT6" s="184"/>
      <c r="FU6" s="184"/>
      <c r="FV6" s="184"/>
      <c r="FW6" s="184"/>
      <c r="FX6" s="184"/>
      <c r="FY6" s="184"/>
      <c r="FZ6" s="184"/>
      <c r="GA6" s="184"/>
      <c r="GB6" s="184"/>
      <c r="GC6" s="184"/>
      <c r="GD6" s="184"/>
      <c r="GE6" s="184"/>
      <c r="GF6" s="184"/>
      <c r="GG6" s="184"/>
      <c r="GH6" s="184"/>
      <c r="GI6" s="184"/>
      <c r="GJ6" s="184"/>
      <c r="GK6" s="184"/>
      <c r="GL6" s="184"/>
      <c r="GM6" s="184"/>
      <c r="GN6" s="184"/>
      <c r="GO6" s="184"/>
      <c r="GP6" s="184"/>
      <c r="GQ6" s="184"/>
      <c r="GR6" s="184"/>
      <c r="GS6" s="184"/>
      <c r="GT6" s="184"/>
      <c r="GU6" s="184"/>
      <c r="GV6" s="184"/>
      <c r="GW6" s="184"/>
      <c r="GX6" s="184"/>
      <c r="GY6" s="184"/>
      <c r="GZ6" s="184"/>
      <c r="HA6" s="184"/>
      <c r="HB6" s="184"/>
      <c r="HC6" s="184"/>
      <c r="HD6" s="184"/>
      <c r="HE6" s="184"/>
      <c r="HF6" s="184"/>
      <c r="HG6" s="184"/>
      <c r="HH6" s="184"/>
      <c r="HI6" s="184"/>
      <c r="HJ6" s="184"/>
      <c r="HK6" s="184"/>
      <c r="HL6" s="184"/>
      <c r="HM6" s="184"/>
      <c r="HN6" s="184"/>
      <c r="HO6" s="184"/>
      <c r="HP6" s="184"/>
      <c r="HQ6" s="184"/>
      <c r="HR6" s="184"/>
      <c r="HS6" s="184"/>
      <c r="HT6" s="184"/>
      <c r="HU6" s="184"/>
      <c r="HV6" s="184"/>
      <c r="HW6" s="184"/>
      <c r="HX6" s="184"/>
      <c r="HY6" s="184"/>
      <c r="HZ6" s="184"/>
      <c r="IA6" s="184"/>
      <c r="IB6" s="184"/>
      <c r="IC6" s="184"/>
      <c r="ID6" s="184"/>
      <c r="IE6" s="184"/>
      <c r="IF6" s="184"/>
      <c r="IG6" s="184"/>
      <c r="IH6" s="184"/>
      <c r="II6" s="184"/>
      <c r="IJ6" s="184"/>
      <c r="IK6" s="184"/>
      <c r="IL6" s="184"/>
      <c r="IM6" s="184"/>
      <c r="IN6" s="184"/>
      <c r="IO6" s="184"/>
      <c r="IP6" s="184"/>
      <c r="IQ6" s="184"/>
      <c r="IR6" s="184"/>
      <c r="IS6" s="184"/>
      <c r="IT6" s="184"/>
      <c r="IU6" s="184"/>
      <c r="IV6" s="184"/>
      <c r="IW6" s="184"/>
      <c r="IX6" s="184"/>
      <c r="IY6" s="184"/>
      <c r="IZ6" s="184"/>
      <c r="JA6" s="184"/>
      <c r="JB6" s="184"/>
      <c r="JC6" s="184"/>
      <c r="JD6" s="184"/>
      <c r="JE6" s="184"/>
      <c r="JF6" s="184"/>
      <c r="JG6" s="184"/>
      <c r="JH6" s="184"/>
      <c r="JI6" s="184"/>
      <c r="JJ6" s="184"/>
      <c r="JK6" s="184"/>
      <c r="JL6" s="184"/>
      <c r="JM6" s="184"/>
      <c r="JN6" s="184"/>
      <c r="JO6" s="184"/>
      <c r="JP6" s="184"/>
      <c r="JQ6" s="184"/>
      <c r="JR6" s="184"/>
      <c r="JS6" s="184"/>
      <c r="JT6" s="184"/>
      <c r="JU6" s="184"/>
      <c r="JV6" s="184"/>
      <c r="JW6" s="184"/>
      <c r="JX6" s="184"/>
      <c r="JY6" s="184"/>
      <c r="JZ6" s="184"/>
      <c r="KA6" s="184"/>
      <c r="KB6" s="184"/>
      <c r="KC6" s="184"/>
      <c r="KD6" s="184"/>
      <c r="KE6" s="184"/>
      <c r="KF6" s="184"/>
      <c r="KG6" s="184"/>
      <c r="KH6" s="184"/>
      <c r="KI6" s="184"/>
      <c r="KJ6" s="184"/>
      <c r="KK6" s="184"/>
      <c r="KL6" s="184"/>
      <c r="KM6" s="184"/>
      <c r="KN6" s="184"/>
      <c r="KO6" s="184"/>
      <c r="KP6" s="184"/>
    </row>
    <row r="7" spans="1:302" s="135" customFormat="1" ht="20.25" customHeight="1">
      <c r="A7" s="181" t="s">
        <v>181</v>
      </c>
      <c r="B7" s="229" t="s">
        <v>68</v>
      </c>
      <c r="C7" s="229"/>
      <c r="D7" s="229"/>
      <c r="E7" s="230"/>
      <c r="F7" s="182">
        <f>день_первый!Z31+день_второй!Z31+день_третий!Z31+день_четвертый!Z31+день_пятый!Z31+день_шестой!Z31+день_седьмой!Z31+день_восьмой!Z31+день_девятый!Z31+день_десятый!Z32</f>
        <v>3.5530499999999998</v>
      </c>
      <c r="G7" s="145">
        <v>55</v>
      </c>
      <c r="H7" s="183">
        <f t="shared" si="0"/>
        <v>195.41774999999998</v>
      </c>
      <c r="I7" s="184"/>
      <c r="J7" s="185"/>
      <c r="K7" s="186">
        <f>(F7*2)+день_первый!Z31</f>
        <v>7.4405999999999999</v>
      </c>
      <c r="L7" s="183">
        <f t="shared" si="1"/>
        <v>409.233</v>
      </c>
      <c r="M7" s="145">
        <f t="shared" si="2"/>
        <v>148.81200000000001</v>
      </c>
      <c r="N7" s="175">
        <f t="shared" si="3"/>
        <v>8184.66</v>
      </c>
      <c r="O7" s="175">
        <v>9.92</v>
      </c>
      <c r="P7" s="175">
        <f t="shared" si="4"/>
        <v>545.6</v>
      </c>
      <c r="Q7" s="186">
        <f t="shared" si="5"/>
        <v>148.81200000000001</v>
      </c>
      <c r="R7" s="175">
        <f t="shared" si="6"/>
        <v>8184.66</v>
      </c>
      <c r="S7" s="175">
        <v>9.92</v>
      </c>
      <c r="T7" s="175">
        <f t="shared" si="7"/>
        <v>545.6</v>
      </c>
      <c r="U7" s="187">
        <f t="shared" si="8"/>
        <v>148.81200000000001</v>
      </c>
      <c r="V7" s="175">
        <f t="shared" si="9"/>
        <v>8184.66</v>
      </c>
      <c r="W7" s="175">
        <v>9.92</v>
      </c>
      <c r="X7" s="175">
        <f t="shared" si="10"/>
        <v>545.6</v>
      </c>
      <c r="Y7" s="187">
        <f t="shared" si="11"/>
        <v>148.81200000000001</v>
      </c>
      <c r="Z7" s="175">
        <f t="shared" si="12"/>
        <v>8184.66</v>
      </c>
      <c r="AA7" s="175">
        <v>9.92</v>
      </c>
      <c r="AB7" s="175">
        <f t="shared" si="13"/>
        <v>545.6</v>
      </c>
      <c r="AC7" s="187">
        <f t="shared" si="14"/>
        <v>148.81200000000001</v>
      </c>
      <c r="AD7" s="175">
        <f t="shared" si="15"/>
        <v>8184.66</v>
      </c>
      <c r="AE7" s="175">
        <v>9.92</v>
      </c>
      <c r="AF7" s="175">
        <f t="shared" si="16"/>
        <v>545.6</v>
      </c>
      <c r="AG7" s="187">
        <f t="shared" si="17"/>
        <v>148.81200000000001</v>
      </c>
      <c r="AH7" s="175">
        <f t="shared" si="18"/>
        <v>8184.66</v>
      </c>
      <c r="AI7" s="175">
        <v>9.92</v>
      </c>
      <c r="AJ7" s="175">
        <f t="shared" si="19"/>
        <v>545.6</v>
      </c>
      <c r="AK7" s="187">
        <f t="shared" si="20"/>
        <v>111.60899999999999</v>
      </c>
      <c r="AL7" s="175">
        <f t="shared" si="21"/>
        <v>6138.4949999999999</v>
      </c>
      <c r="AM7" s="175">
        <v>7.44</v>
      </c>
      <c r="AN7" s="175">
        <f t="shared" si="22"/>
        <v>409.20000000000005</v>
      </c>
      <c r="AO7" s="187">
        <f t="shared" si="23"/>
        <v>111.60899999999999</v>
      </c>
      <c r="AP7" s="175">
        <f t="shared" si="24"/>
        <v>6138.4949999999999</v>
      </c>
      <c r="AQ7" s="175">
        <v>7.44</v>
      </c>
      <c r="AR7" s="175">
        <f t="shared" si="25"/>
        <v>409.20000000000005</v>
      </c>
      <c r="AS7" s="187">
        <f t="shared" si="26"/>
        <v>186.01499999999999</v>
      </c>
      <c r="AT7" s="175">
        <f t="shared" si="27"/>
        <v>10230.825000000001</v>
      </c>
      <c r="AU7" s="175">
        <v>12.4</v>
      </c>
      <c r="AV7" s="175">
        <f t="shared" si="28"/>
        <v>682</v>
      </c>
      <c r="AW7" s="187">
        <f t="shared" si="29"/>
        <v>148.81200000000001</v>
      </c>
      <c r="AX7" s="175">
        <f t="shared" si="30"/>
        <v>8184.66</v>
      </c>
      <c r="AY7" s="175">
        <v>9.92</v>
      </c>
      <c r="AZ7" s="175">
        <f t="shared" si="31"/>
        <v>545.6</v>
      </c>
      <c r="BA7" s="187">
        <f t="shared" si="32"/>
        <v>186.01499999999999</v>
      </c>
      <c r="BB7" s="175">
        <f t="shared" si="33"/>
        <v>10230.825000000001</v>
      </c>
      <c r="BC7" s="175">
        <v>12.4</v>
      </c>
      <c r="BD7" s="175">
        <f t="shared" si="34"/>
        <v>682</v>
      </c>
      <c r="BE7" s="187">
        <f t="shared" si="35"/>
        <v>111.60899999999999</v>
      </c>
      <c r="BF7" s="175">
        <f t="shared" si="36"/>
        <v>6138.4949999999999</v>
      </c>
      <c r="BG7" s="175">
        <v>7.44</v>
      </c>
      <c r="BH7" s="175">
        <f t="shared" si="37"/>
        <v>409.20000000000005</v>
      </c>
      <c r="BI7" s="187">
        <f t="shared" si="38"/>
        <v>111.60899999999999</v>
      </c>
      <c r="BJ7" s="175">
        <f t="shared" si="39"/>
        <v>6138.4949999999999</v>
      </c>
      <c r="BK7" s="175">
        <v>7.44</v>
      </c>
      <c r="BL7" s="175">
        <f t="shared" si="40"/>
        <v>409.20000000000005</v>
      </c>
      <c r="BM7" s="187">
        <f t="shared" si="41"/>
        <v>74.406000000000006</v>
      </c>
      <c r="BN7" s="175">
        <f t="shared" si="42"/>
        <v>4092.33</v>
      </c>
      <c r="BO7" s="175">
        <v>4.96</v>
      </c>
      <c r="BP7" s="175">
        <f t="shared" si="43"/>
        <v>272.8</v>
      </c>
      <c r="BQ7" s="187">
        <f t="shared" si="44"/>
        <v>111.60899999999999</v>
      </c>
      <c r="BR7" s="175">
        <f t="shared" si="45"/>
        <v>6138.4949999999999</v>
      </c>
      <c r="BS7" s="175">
        <v>7.44</v>
      </c>
      <c r="BT7" s="175">
        <f t="shared" si="46"/>
        <v>409.20000000000005</v>
      </c>
      <c r="BU7" s="187">
        <f t="shared" si="47"/>
        <v>59.524799999999999</v>
      </c>
      <c r="BV7" s="175">
        <f t="shared" si="48"/>
        <v>3273.864</v>
      </c>
      <c r="BW7" s="175">
        <v>3.96</v>
      </c>
      <c r="BX7" s="175">
        <f t="shared" si="49"/>
        <v>217.8</v>
      </c>
      <c r="BY7" s="187">
        <f t="shared" si="50"/>
        <v>2105.6897999999997</v>
      </c>
      <c r="BZ7" s="175">
        <f t="shared" si="51"/>
        <v>115812.939</v>
      </c>
      <c r="CA7" s="175">
        <f t="shared" si="52"/>
        <v>140.36000000000001</v>
      </c>
      <c r="CB7" s="175">
        <f t="shared" si="53"/>
        <v>7719.8</v>
      </c>
      <c r="CC7" s="188"/>
      <c r="CD7" s="184"/>
      <c r="CE7" s="187">
        <f t="shared" si="54"/>
        <v>74.406000000000006</v>
      </c>
      <c r="CF7" s="175">
        <f t="shared" si="55"/>
        <v>4092.33</v>
      </c>
      <c r="CG7" s="175">
        <v>4.96</v>
      </c>
      <c r="CH7" s="175">
        <f t="shared" si="56"/>
        <v>272.8</v>
      </c>
      <c r="CI7" s="187">
        <f t="shared" si="57"/>
        <v>111.60899999999999</v>
      </c>
      <c r="CJ7" s="175">
        <f t="shared" si="58"/>
        <v>6138.4949999999999</v>
      </c>
      <c r="CK7" s="175">
        <v>7.44</v>
      </c>
      <c r="CL7" s="175">
        <f t="shared" si="59"/>
        <v>409.20000000000005</v>
      </c>
      <c r="CM7" s="187">
        <f t="shared" si="60"/>
        <v>74.406000000000006</v>
      </c>
      <c r="CN7" s="175">
        <f t="shared" si="61"/>
        <v>4092.33</v>
      </c>
      <c r="CO7" s="175">
        <v>4.96</v>
      </c>
      <c r="CP7" s="175">
        <f t="shared" si="62"/>
        <v>272.8</v>
      </c>
      <c r="CQ7" s="187">
        <f t="shared" si="63"/>
        <v>446.43599999999998</v>
      </c>
      <c r="CR7" s="175">
        <f t="shared" si="64"/>
        <v>24553.98</v>
      </c>
      <c r="CS7" s="175">
        <v>29.76</v>
      </c>
      <c r="CT7" s="175">
        <f t="shared" si="65"/>
        <v>1636.8000000000002</v>
      </c>
      <c r="CU7" s="187">
        <f t="shared" si="66"/>
        <v>706.85699999999997</v>
      </c>
      <c r="CV7" s="175">
        <f t="shared" si="67"/>
        <v>38877.135000000002</v>
      </c>
      <c r="CW7" s="175">
        <f t="shared" si="68"/>
        <v>47.120000000000005</v>
      </c>
      <c r="CX7" s="175">
        <f t="shared" si="69"/>
        <v>2591.6000000000004</v>
      </c>
      <c r="CY7" s="175">
        <f t="shared" si="70"/>
        <v>187.48000000000002</v>
      </c>
      <c r="CZ7" s="175">
        <f t="shared" si="71"/>
        <v>10311.400000000001</v>
      </c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  <c r="ID7" s="184"/>
      <c r="IE7" s="184"/>
      <c r="IF7" s="184"/>
      <c r="IG7" s="184"/>
      <c r="IH7" s="184"/>
      <c r="II7" s="184"/>
      <c r="IJ7" s="184"/>
      <c r="IK7" s="184"/>
      <c r="IL7" s="184"/>
      <c r="IM7" s="184"/>
      <c r="IN7" s="184"/>
      <c r="IO7" s="184"/>
      <c r="IP7" s="184"/>
      <c r="IQ7" s="184"/>
      <c r="IR7" s="184"/>
      <c r="IS7" s="184"/>
      <c r="IT7" s="184"/>
      <c r="IU7" s="184"/>
      <c r="IV7" s="184"/>
      <c r="IW7" s="184"/>
      <c r="IX7" s="184"/>
      <c r="IY7" s="184"/>
      <c r="IZ7" s="184"/>
      <c r="JA7" s="184"/>
      <c r="JB7" s="184"/>
      <c r="JC7" s="184"/>
      <c r="JD7" s="184"/>
      <c r="JE7" s="184"/>
      <c r="JF7" s="184"/>
      <c r="JG7" s="184"/>
      <c r="JH7" s="184"/>
      <c r="JI7" s="184"/>
      <c r="JJ7" s="184"/>
      <c r="JK7" s="184"/>
      <c r="JL7" s="184"/>
      <c r="JM7" s="184"/>
      <c r="JN7" s="184"/>
      <c r="JO7" s="184"/>
      <c r="JP7" s="184"/>
      <c r="JQ7" s="184"/>
      <c r="JR7" s="184"/>
      <c r="JS7" s="184"/>
      <c r="JT7" s="184"/>
      <c r="JU7" s="184"/>
      <c r="JV7" s="184"/>
      <c r="JW7" s="184"/>
      <c r="JX7" s="184"/>
      <c r="JY7" s="184"/>
      <c r="JZ7" s="184"/>
      <c r="KA7" s="184"/>
      <c r="KB7" s="184"/>
      <c r="KC7" s="184"/>
      <c r="KD7" s="184"/>
      <c r="KE7" s="184"/>
      <c r="KF7" s="184"/>
      <c r="KG7" s="184"/>
      <c r="KH7" s="184"/>
      <c r="KI7" s="184"/>
      <c r="KJ7" s="184"/>
      <c r="KK7" s="184"/>
      <c r="KL7" s="184"/>
      <c r="KM7" s="184"/>
      <c r="KN7" s="184"/>
      <c r="KO7" s="184"/>
      <c r="KP7" s="184"/>
    </row>
    <row r="8" spans="1:302" s="135" customFormat="1" ht="20.25" customHeight="1">
      <c r="A8" s="181" t="s">
        <v>182</v>
      </c>
      <c r="B8" s="229" t="s">
        <v>75</v>
      </c>
      <c r="C8" s="229"/>
      <c r="D8" s="229"/>
      <c r="E8" s="230"/>
      <c r="F8" s="182">
        <f>день_первый!Z38+день_второй!Z38+день_третий!Z38+день_четвертый!Z38+день_пятый!Z38+день_шестой!Z38+день_седьмой!Z38+день_восьмой!Z38+день_девятый!Z38+день_десятый!Z39</f>
        <v>5.6278500000000005</v>
      </c>
      <c r="G8" s="145">
        <v>60</v>
      </c>
      <c r="H8" s="183">
        <f t="shared" si="0"/>
        <v>337.67100000000005</v>
      </c>
      <c r="I8" s="184"/>
      <c r="J8" s="185"/>
      <c r="K8" s="186">
        <f>(F8*2)+день_первый!Z38</f>
        <v>11.405700000000001</v>
      </c>
      <c r="L8" s="183">
        <f t="shared" si="1"/>
        <v>684.3420000000001</v>
      </c>
      <c r="M8" s="145">
        <f t="shared" si="2"/>
        <v>228.11400000000003</v>
      </c>
      <c r="N8" s="175">
        <f t="shared" si="3"/>
        <v>13686.840000000002</v>
      </c>
      <c r="O8" s="175">
        <v>15.2</v>
      </c>
      <c r="P8" s="175">
        <f t="shared" si="4"/>
        <v>912</v>
      </c>
      <c r="Q8" s="186">
        <f t="shared" si="5"/>
        <v>228.11400000000003</v>
      </c>
      <c r="R8" s="175">
        <f t="shared" si="6"/>
        <v>13686.840000000002</v>
      </c>
      <c r="S8" s="175">
        <v>15.2</v>
      </c>
      <c r="T8" s="175">
        <f t="shared" si="7"/>
        <v>912</v>
      </c>
      <c r="U8" s="187">
        <f t="shared" si="8"/>
        <v>228.11400000000003</v>
      </c>
      <c r="V8" s="175">
        <f t="shared" si="9"/>
        <v>13686.840000000002</v>
      </c>
      <c r="W8" s="175">
        <v>15.2</v>
      </c>
      <c r="X8" s="175">
        <f t="shared" si="10"/>
        <v>912</v>
      </c>
      <c r="Y8" s="187">
        <f t="shared" si="11"/>
        <v>228.11400000000003</v>
      </c>
      <c r="Z8" s="175">
        <f t="shared" si="12"/>
        <v>13686.840000000002</v>
      </c>
      <c r="AA8" s="175">
        <v>15.2</v>
      </c>
      <c r="AB8" s="175">
        <f t="shared" si="13"/>
        <v>912</v>
      </c>
      <c r="AC8" s="187">
        <f t="shared" si="14"/>
        <v>228.11400000000003</v>
      </c>
      <c r="AD8" s="175">
        <f t="shared" si="15"/>
        <v>13686.840000000002</v>
      </c>
      <c r="AE8" s="175">
        <v>15.2</v>
      </c>
      <c r="AF8" s="175">
        <f t="shared" si="16"/>
        <v>912</v>
      </c>
      <c r="AG8" s="187">
        <f t="shared" si="17"/>
        <v>228.11400000000003</v>
      </c>
      <c r="AH8" s="175">
        <f t="shared" si="18"/>
        <v>13686.840000000002</v>
      </c>
      <c r="AI8" s="175">
        <v>15.2</v>
      </c>
      <c r="AJ8" s="175">
        <f t="shared" si="19"/>
        <v>912</v>
      </c>
      <c r="AK8" s="187">
        <f t="shared" si="20"/>
        <v>171.08550000000002</v>
      </c>
      <c r="AL8" s="175">
        <f t="shared" si="21"/>
        <v>10265.130000000001</v>
      </c>
      <c r="AM8" s="175">
        <v>11.4</v>
      </c>
      <c r="AN8" s="175">
        <f t="shared" si="22"/>
        <v>684</v>
      </c>
      <c r="AO8" s="187">
        <f t="shared" si="23"/>
        <v>171.08550000000002</v>
      </c>
      <c r="AP8" s="175">
        <f t="shared" si="24"/>
        <v>10265.130000000001</v>
      </c>
      <c r="AQ8" s="175">
        <v>11.4</v>
      </c>
      <c r="AR8" s="175">
        <f t="shared" si="25"/>
        <v>684</v>
      </c>
      <c r="AS8" s="187">
        <f t="shared" si="26"/>
        <v>285.14250000000004</v>
      </c>
      <c r="AT8" s="175">
        <f t="shared" si="27"/>
        <v>17108.550000000003</v>
      </c>
      <c r="AU8" s="175">
        <v>19</v>
      </c>
      <c r="AV8" s="175">
        <f t="shared" si="28"/>
        <v>1140</v>
      </c>
      <c r="AW8" s="187">
        <f t="shared" si="29"/>
        <v>228.11400000000003</v>
      </c>
      <c r="AX8" s="175">
        <f t="shared" si="30"/>
        <v>13686.840000000002</v>
      </c>
      <c r="AY8" s="175">
        <v>15.2</v>
      </c>
      <c r="AZ8" s="175">
        <f t="shared" si="31"/>
        <v>912</v>
      </c>
      <c r="BA8" s="187">
        <f t="shared" si="32"/>
        <v>285.14250000000004</v>
      </c>
      <c r="BB8" s="175">
        <f t="shared" si="33"/>
        <v>17108.550000000003</v>
      </c>
      <c r="BC8" s="175">
        <v>19</v>
      </c>
      <c r="BD8" s="175">
        <f t="shared" si="34"/>
        <v>1140</v>
      </c>
      <c r="BE8" s="187">
        <f t="shared" si="35"/>
        <v>171.08550000000002</v>
      </c>
      <c r="BF8" s="175">
        <f t="shared" si="36"/>
        <v>10265.130000000001</v>
      </c>
      <c r="BG8" s="175">
        <v>11.4</v>
      </c>
      <c r="BH8" s="175">
        <f t="shared" si="37"/>
        <v>684</v>
      </c>
      <c r="BI8" s="187">
        <f t="shared" si="38"/>
        <v>171.08550000000002</v>
      </c>
      <c r="BJ8" s="175">
        <f t="shared" si="39"/>
        <v>10265.130000000001</v>
      </c>
      <c r="BK8" s="175">
        <v>11.4</v>
      </c>
      <c r="BL8" s="175">
        <f t="shared" si="40"/>
        <v>684</v>
      </c>
      <c r="BM8" s="187">
        <f t="shared" si="41"/>
        <v>114.05700000000002</v>
      </c>
      <c r="BN8" s="175">
        <f t="shared" si="42"/>
        <v>6843.420000000001</v>
      </c>
      <c r="BO8" s="175">
        <v>7.6</v>
      </c>
      <c r="BP8" s="175">
        <f t="shared" si="43"/>
        <v>456</v>
      </c>
      <c r="BQ8" s="187">
        <f t="shared" si="44"/>
        <v>171.08550000000002</v>
      </c>
      <c r="BR8" s="175">
        <f t="shared" si="45"/>
        <v>10265.130000000001</v>
      </c>
      <c r="BS8" s="175">
        <v>11.4</v>
      </c>
      <c r="BT8" s="175">
        <f t="shared" si="46"/>
        <v>684</v>
      </c>
      <c r="BU8" s="187">
        <f t="shared" si="47"/>
        <v>91.24560000000001</v>
      </c>
      <c r="BV8" s="175">
        <f t="shared" si="48"/>
        <v>5474.7360000000008</v>
      </c>
      <c r="BW8" s="175">
        <v>6.08</v>
      </c>
      <c r="BX8" s="175">
        <f t="shared" si="49"/>
        <v>364.8</v>
      </c>
      <c r="BY8" s="187">
        <f t="shared" si="50"/>
        <v>3227.8131000000012</v>
      </c>
      <c r="BZ8" s="175">
        <f t="shared" si="51"/>
        <v>193668.78600000008</v>
      </c>
      <c r="CA8" s="175">
        <f t="shared" si="52"/>
        <v>215.08</v>
      </c>
      <c r="CB8" s="175">
        <f t="shared" si="53"/>
        <v>12904.8</v>
      </c>
      <c r="CC8" s="188"/>
      <c r="CD8" s="184"/>
      <c r="CE8" s="187">
        <f t="shared" si="54"/>
        <v>114.05700000000002</v>
      </c>
      <c r="CF8" s="175">
        <f t="shared" si="55"/>
        <v>6843.420000000001</v>
      </c>
      <c r="CG8" s="175">
        <v>7.6</v>
      </c>
      <c r="CH8" s="175">
        <f t="shared" si="56"/>
        <v>456</v>
      </c>
      <c r="CI8" s="187">
        <f t="shared" si="57"/>
        <v>171.08550000000002</v>
      </c>
      <c r="CJ8" s="175">
        <f t="shared" si="58"/>
        <v>10265.130000000001</v>
      </c>
      <c r="CK8" s="175">
        <v>11.4</v>
      </c>
      <c r="CL8" s="175">
        <f t="shared" si="59"/>
        <v>684</v>
      </c>
      <c r="CM8" s="187">
        <f t="shared" si="60"/>
        <v>114.05700000000002</v>
      </c>
      <c r="CN8" s="175">
        <f t="shared" si="61"/>
        <v>6843.420000000001</v>
      </c>
      <c r="CO8" s="175">
        <v>7.6</v>
      </c>
      <c r="CP8" s="175">
        <f t="shared" si="62"/>
        <v>456</v>
      </c>
      <c r="CQ8" s="187">
        <f t="shared" si="63"/>
        <v>684.3420000000001</v>
      </c>
      <c r="CR8" s="175">
        <f t="shared" si="64"/>
        <v>41060.520000000004</v>
      </c>
      <c r="CS8" s="175">
        <v>45.62</v>
      </c>
      <c r="CT8" s="175">
        <f t="shared" si="65"/>
        <v>2737.2</v>
      </c>
      <c r="CU8" s="187">
        <f t="shared" si="66"/>
        <v>1083.5415000000003</v>
      </c>
      <c r="CV8" s="175">
        <f t="shared" si="67"/>
        <v>65012.490000000005</v>
      </c>
      <c r="CW8" s="175">
        <f t="shared" si="68"/>
        <v>72.22</v>
      </c>
      <c r="CX8" s="175">
        <f t="shared" si="69"/>
        <v>4333.2</v>
      </c>
      <c r="CY8" s="175">
        <f t="shared" si="70"/>
        <v>287.3</v>
      </c>
      <c r="CZ8" s="175">
        <f t="shared" si="71"/>
        <v>17238</v>
      </c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  <c r="IM8" s="184"/>
      <c r="IN8" s="184"/>
      <c r="IO8" s="184"/>
      <c r="IP8" s="184"/>
      <c r="IQ8" s="184"/>
      <c r="IR8" s="184"/>
      <c r="IS8" s="184"/>
      <c r="IT8" s="184"/>
      <c r="IU8" s="184"/>
      <c r="IV8" s="184"/>
      <c r="IW8" s="184"/>
      <c r="IX8" s="184"/>
      <c r="IY8" s="184"/>
      <c r="IZ8" s="184"/>
      <c r="JA8" s="184"/>
      <c r="JB8" s="184"/>
      <c r="JC8" s="184"/>
      <c r="JD8" s="184"/>
      <c r="JE8" s="184"/>
      <c r="JF8" s="184"/>
      <c r="JG8" s="184"/>
      <c r="JH8" s="184"/>
      <c r="JI8" s="184"/>
      <c r="JJ8" s="184"/>
      <c r="JK8" s="184"/>
      <c r="JL8" s="184"/>
      <c r="JM8" s="184"/>
      <c r="JN8" s="184"/>
      <c r="JO8" s="184"/>
      <c r="JP8" s="184"/>
      <c r="JQ8" s="184"/>
      <c r="JR8" s="184"/>
      <c r="JS8" s="184"/>
      <c r="JT8" s="184"/>
      <c r="JU8" s="184"/>
      <c r="JV8" s="184"/>
      <c r="JW8" s="184"/>
      <c r="JX8" s="184"/>
      <c r="JY8" s="184"/>
      <c r="JZ8" s="184"/>
      <c r="KA8" s="184"/>
      <c r="KB8" s="184"/>
      <c r="KC8" s="184"/>
      <c r="KD8" s="184"/>
      <c r="KE8" s="184"/>
      <c r="KF8" s="184"/>
      <c r="KG8" s="184"/>
      <c r="KH8" s="184"/>
      <c r="KI8" s="184"/>
      <c r="KJ8" s="184"/>
      <c r="KK8" s="184"/>
      <c r="KL8" s="184"/>
      <c r="KM8" s="184"/>
      <c r="KN8" s="184"/>
      <c r="KO8" s="184"/>
      <c r="KP8" s="184"/>
    </row>
    <row r="9" spans="1:302" s="135" customFormat="1" ht="20.25" customHeight="1">
      <c r="A9" s="181" t="s">
        <v>183</v>
      </c>
      <c r="B9" s="229" t="s">
        <v>136</v>
      </c>
      <c r="C9" s="229"/>
      <c r="D9" s="229"/>
      <c r="E9" s="230"/>
      <c r="F9" s="182">
        <f>день_четвертый!Z44+день_восьмой!Z41+день_третий!Z48+день_девятый!Z53</f>
        <v>0.47400000000000003</v>
      </c>
      <c r="G9" s="145">
        <v>134</v>
      </c>
      <c r="H9" s="183">
        <f t="shared" si="0"/>
        <v>63.516000000000005</v>
      </c>
      <c r="I9" s="184"/>
      <c r="J9" s="185"/>
      <c r="K9" s="186">
        <f>(F9*2)</f>
        <v>0.94800000000000006</v>
      </c>
      <c r="L9" s="183">
        <f t="shared" si="1"/>
        <v>127.03200000000001</v>
      </c>
      <c r="M9" s="145">
        <f t="shared" si="2"/>
        <v>18.96</v>
      </c>
      <c r="N9" s="175">
        <f t="shared" si="3"/>
        <v>2540.6400000000003</v>
      </c>
      <c r="O9" s="175">
        <v>1.38</v>
      </c>
      <c r="P9" s="175">
        <f t="shared" si="4"/>
        <v>184.92</v>
      </c>
      <c r="Q9" s="186">
        <f t="shared" si="5"/>
        <v>18.96</v>
      </c>
      <c r="R9" s="175">
        <f t="shared" si="6"/>
        <v>2540.6400000000003</v>
      </c>
      <c r="S9" s="175">
        <v>1.38</v>
      </c>
      <c r="T9" s="175">
        <f t="shared" si="7"/>
        <v>184.92</v>
      </c>
      <c r="U9" s="187">
        <f t="shared" si="8"/>
        <v>18.96</v>
      </c>
      <c r="V9" s="175">
        <f t="shared" si="9"/>
        <v>2540.6400000000003</v>
      </c>
      <c r="W9" s="175">
        <v>1.38</v>
      </c>
      <c r="X9" s="175">
        <f t="shared" si="10"/>
        <v>184.92</v>
      </c>
      <c r="Y9" s="187">
        <f t="shared" si="11"/>
        <v>18.96</v>
      </c>
      <c r="Z9" s="175">
        <f t="shared" si="12"/>
        <v>2540.6400000000003</v>
      </c>
      <c r="AA9" s="175">
        <v>1.38</v>
      </c>
      <c r="AB9" s="175">
        <f t="shared" si="13"/>
        <v>184.92</v>
      </c>
      <c r="AC9" s="187">
        <f t="shared" si="14"/>
        <v>18.96</v>
      </c>
      <c r="AD9" s="175">
        <f t="shared" si="15"/>
        <v>2540.6400000000003</v>
      </c>
      <c r="AE9" s="175">
        <v>1.38</v>
      </c>
      <c r="AF9" s="175">
        <f t="shared" si="16"/>
        <v>184.92</v>
      </c>
      <c r="AG9" s="187">
        <f t="shared" si="17"/>
        <v>18.96</v>
      </c>
      <c r="AH9" s="175">
        <f t="shared" si="18"/>
        <v>2540.6400000000003</v>
      </c>
      <c r="AI9" s="175">
        <v>1.38</v>
      </c>
      <c r="AJ9" s="175">
        <f t="shared" si="19"/>
        <v>184.92</v>
      </c>
      <c r="AK9" s="187">
        <f t="shared" si="20"/>
        <v>14.22</v>
      </c>
      <c r="AL9" s="175">
        <f t="shared" si="21"/>
        <v>1905.4800000000002</v>
      </c>
      <c r="AM9" s="175">
        <v>0.92</v>
      </c>
      <c r="AN9" s="175">
        <f t="shared" si="22"/>
        <v>123.28</v>
      </c>
      <c r="AO9" s="187">
        <f t="shared" si="23"/>
        <v>14.22</v>
      </c>
      <c r="AP9" s="175">
        <f t="shared" si="24"/>
        <v>1905.4800000000002</v>
      </c>
      <c r="AQ9" s="175">
        <v>0.92</v>
      </c>
      <c r="AR9" s="175">
        <f t="shared" si="25"/>
        <v>123.28</v>
      </c>
      <c r="AS9" s="187">
        <f t="shared" si="26"/>
        <v>23.700000000000003</v>
      </c>
      <c r="AT9" s="175">
        <f t="shared" si="27"/>
        <v>3175.8</v>
      </c>
      <c r="AU9" s="175">
        <v>1.61</v>
      </c>
      <c r="AV9" s="175">
        <f t="shared" si="28"/>
        <v>215.74</v>
      </c>
      <c r="AW9" s="187">
        <f t="shared" si="29"/>
        <v>18.96</v>
      </c>
      <c r="AX9" s="175">
        <f t="shared" si="30"/>
        <v>2540.6400000000003</v>
      </c>
      <c r="AY9" s="175">
        <v>1.38</v>
      </c>
      <c r="AZ9" s="175">
        <f t="shared" si="31"/>
        <v>184.92</v>
      </c>
      <c r="BA9" s="187">
        <f t="shared" si="32"/>
        <v>23.700000000000003</v>
      </c>
      <c r="BB9" s="175">
        <f t="shared" si="33"/>
        <v>3175.8</v>
      </c>
      <c r="BC9" s="175">
        <v>1.61</v>
      </c>
      <c r="BD9" s="175">
        <f t="shared" si="34"/>
        <v>215.74</v>
      </c>
      <c r="BE9" s="187">
        <f t="shared" si="35"/>
        <v>14.22</v>
      </c>
      <c r="BF9" s="175">
        <f t="shared" si="36"/>
        <v>1905.4800000000002</v>
      </c>
      <c r="BG9" s="175">
        <v>0.92</v>
      </c>
      <c r="BH9" s="175">
        <f t="shared" si="37"/>
        <v>123.28</v>
      </c>
      <c r="BI9" s="187">
        <f t="shared" si="38"/>
        <v>14.22</v>
      </c>
      <c r="BJ9" s="175">
        <f t="shared" si="39"/>
        <v>1905.4800000000002</v>
      </c>
      <c r="BK9" s="175">
        <v>0.92</v>
      </c>
      <c r="BL9" s="175">
        <f t="shared" si="40"/>
        <v>123.28</v>
      </c>
      <c r="BM9" s="187">
        <f t="shared" si="41"/>
        <v>9.48</v>
      </c>
      <c r="BN9" s="175">
        <f t="shared" si="42"/>
        <v>1270.3200000000002</v>
      </c>
      <c r="BO9" s="175">
        <v>0.69</v>
      </c>
      <c r="BP9" s="175">
        <f t="shared" si="43"/>
        <v>92.46</v>
      </c>
      <c r="BQ9" s="187">
        <f t="shared" si="44"/>
        <v>14.22</v>
      </c>
      <c r="BR9" s="175">
        <f t="shared" si="45"/>
        <v>1905.4800000000002</v>
      </c>
      <c r="BS9" s="175">
        <v>0.92</v>
      </c>
      <c r="BT9" s="175">
        <f t="shared" si="46"/>
        <v>123.28</v>
      </c>
      <c r="BU9" s="187">
        <f t="shared" si="47"/>
        <v>7.5840000000000005</v>
      </c>
      <c r="BV9" s="175">
        <f t="shared" si="48"/>
        <v>1016.2560000000001</v>
      </c>
      <c r="BW9" s="175">
        <v>0.46</v>
      </c>
      <c r="BX9" s="175">
        <f t="shared" si="49"/>
        <v>61.64</v>
      </c>
      <c r="BY9" s="187">
        <f t="shared" si="50"/>
        <v>268.28400000000005</v>
      </c>
      <c r="BZ9" s="175">
        <f t="shared" si="51"/>
        <v>35950.056000000004</v>
      </c>
      <c r="CA9" s="175">
        <f t="shared" si="52"/>
        <v>18.630000000000003</v>
      </c>
      <c r="CB9" s="175">
        <f t="shared" si="53"/>
        <v>2496.4200000000005</v>
      </c>
      <c r="CC9" s="188"/>
      <c r="CD9" s="184"/>
      <c r="CE9" s="187">
        <f t="shared" si="54"/>
        <v>9.48</v>
      </c>
      <c r="CF9" s="175">
        <f t="shared" si="55"/>
        <v>1270.3200000000002</v>
      </c>
      <c r="CG9" s="175">
        <v>0.69</v>
      </c>
      <c r="CH9" s="175">
        <f t="shared" si="56"/>
        <v>92.46</v>
      </c>
      <c r="CI9" s="187">
        <f t="shared" si="57"/>
        <v>14.22</v>
      </c>
      <c r="CJ9" s="175">
        <f t="shared" si="58"/>
        <v>1905.4800000000002</v>
      </c>
      <c r="CK9" s="175">
        <v>0.92</v>
      </c>
      <c r="CL9" s="175">
        <f t="shared" si="59"/>
        <v>123.28</v>
      </c>
      <c r="CM9" s="187">
        <f t="shared" si="60"/>
        <v>9.48</v>
      </c>
      <c r="CN9" s="175">
        <f t="shared" si="61"/>
        <v>1270.3200000000002</v>
      </c>
      <c r="CO9" s="175">
        <v>0.69</v>
      </c>
      <c r="CP9" s="175">
        <f t="shared" si="62"/>
        <v>92.46</v>
      </c>
      <c r="CQ9" s="187">
        <f t="shared" si="63"/>
        <v>56.88</v>
      </c>
      <c r="CR9" s="175">
        <f t="shared" si="64"/>
        <v>7621.920000000001</v>
      </c>
      <c r="CS9" s="175">
        <v>3.91</v>
      </c>
      <c r="CT9" s="175">
        <f t="shared" si="65"/>
        <v>523.94000000000005</v>
      </c>
      <c r="CU9" s="187">
        <f t="shared" si="66"/>
        <v>90.06</v>
      </c>
      <c r="CV9" s="175">
        <f t="shared" si="67"/>
        <v>12068.04</v>
      </c>
      <c r="CW9" s="175">
        <f t="shared" si="68"/>
        <v>6.21</v>
      </c>
      <c r="CX9" s="175">
        <f t="shared" si="69"/>
        <v>832.1400000000001</v>
      </c>
      <c r="CY9" s="175">
        <f t="shared" si="70"/>
        <v>24.840000000000003</v>
      </c>
      <c r="CZ9" s="175">
        <f t="shared" si="71"/>
        <v>3328.5600000000004</v>
      </c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  <c r="HW9" s="184"/>
      <c r="HX9" s="184"/>
      <c r="HY9" s="184"/>
      <c r="HZ9" s="184"/>
      <c r="IA9" s="184"/>
      <c r="IB9" s="184"/>
      <c r="IC9" s="184"/>
      <c r="ID9" s="184"/>
      <c r="IE9" s="184"/>
      <c r="IF9" s="184"/>
      <c r="IG9" s="184"/>
      <c r="IH9" s="184"/>
      <c r="II9" s="184"/>
      <c r="IJ9" s="184"/>
      <c r="IK9" s="184"/>
      <c r="IL9" s="184"/>
      <c r="IM9" s="184"/>
      <c r="IN9" s="184"/>
      <c r="IO9" s="184"/>
      <c r="IP9" s="184"/>
      <c r="IQ9" s="184"/>
      <c r="IR9" s="184"/>
      <c r="IS9" s="184"/>
      <c r="IT9" s="184"/>
      <c r="IU9" s="184"/>
      <c r="IV9" s="184"/>
      <c r="IW9" s="184"/>
      <c r="IX9" s="184"/>
      <c r="IY9" s="184"/>
      <c r="IZ9" s="184"/>
      <c r="JA9" s="184"/>
      <c r="JB9" s="184"/>
      <c r="JC9" s="184"/>
      <c r="JD9" s="184"/>
      <c r="JE9" s="184"/>
      <c r="JF9" s="184"/>
      <c r="JG9" s="184"/>
      <c r="JH9" s="184"/>
      <c r="JI9" s="184"/>
      <c r="JJ9" s="184"/>
      <c r="JK9" s="184"/>
      <c r="JL9" s="184"/>
      <c r="JM9" s="184"/>
      <c r="JN9" s="184"/>
      <c r="JO9" s="184"/>
      <c r="JP9" s="184"/>
      <c r="JQ9" s="184"/>
      <c r="JR9" s="184"/>
      <c r="JS9" s="184"/>
      <c r="JT9" s="184"/>
      <c r="JU9" s="184"/>
      <c r="JV9" s="184"/>
      <c r="JW9" s="184"/>
      <c r="JX9" s="184"/>
      <c r="JY9" s="184"/>
      <c r="JZ9" s="184"/>
      <c r="KA9" s="184"/>
      <c r="KB9" s="184"/>
      <c r="KC9" s="184"/>
      <c r="KD9" s="184"/>
      <c r="KE9" s="184"/>
      <c r="KF9" s="184"/>
      <c r="KG9" s="184"/>
      <c r="KH9" s="184"/>
      <c r="KI9" s="184"/>
      <c r="KJ9" s="184"/>
      <c r="KK9" s="184"/>
      <c r="KL9" s="184"/>
      <c r="KM9" s="184"/>
      <c r="KN9" s="184"/>
      <c r="KO9" s="184"/>
      <c r="KP9" s="184"/>
    </row>
    <row r="10" spans="1:302" s="135" customFormat="1" ht="20.25" customHeight="1">
      <c r="A10" s="181" t="s">
        <v>184</v>
      </c>
      <c r="B10" s="229" t="s">
        <v>185</v>
      </c>
      <c r="C10" s="229"/>
      <c r="D10" s="229"/>
      <c r="E10" s="230"/>
      <c r="F10" s="182">
        <f>день_первый!Z50+день_второй!Z51+день_третий!Z50+день_четвертый!Z50+день_пятый!Z50+день_шестой!Z50+день_седьмой!Z50+день_восьмой!Z50+день_девятый!Z50+день_десятый!Z51</f>
        <v>14.125800000000002</v>
      </c>
      <c r="G10" s="145">
        <v>50</v>
      </c>
      <c r="H10" s="183">
        <f t="shared" si="0"/>
        <v>706.29000000000008</v>
      </c>
      <c r="I10" s="184"/>
      <c r="J10" s="185"/>
      <c r="K10" s="186">
        <f>(F10*2)+день_первый!Z50</f>
        <v>29.151600000000002</v>
      </c>
      <c r="L10" s="183">
        <f t="shared" si="1"/>
        <v>1457.5800000000002</v>
      </c>
      <c r="M10" s="145">
        <f t="shared" si="2"/>
        <v>583.03200000000004</v>
      </c>
      <c r="N10" s="175">
        <f t="shared" si="3"/>
        <v>29151.600000000002</v>
      </c>
      <c r="O10" s="175">
        <v>39</v>
      </c>
      <c r="P10" s="175">
        <f t="shared" si="4"/>
        <v>1950</v>
      </c>
      <c r="Q10" s="186">
        <f t="shared" si="5"/>
        <v>583.03200000000004</v>
      </c>
      <c r="R10" s="175">
        <f t="shared" si="6"/>
        <v>29151.600000000002</v>
      </c>
      <c r="S10" s="175">
        <v>39</v>
      </c>
      <c r="T10" s="175">
        <f t="shared" si="7"/>
        <v>1950</v>
      </c>
      <c r="U10" s="187">
        <f t="shared" si="8"/>
        <v>583.03200000000004</v>
      </c>
      <c r="V10" s="175">
        <f t="shared" si="9"/>
        <v>29151.600000000002</v>
      </c>
      <c r="W10" s="175">
        <v>39</v>
      </c>
      <c r="X10" s="175">
        <f t="shared" si="10"/>
        <v>1950</v>
      </c>
      <c r="Y10" s="187">
        <f t="shared" si="11"/>
        <v>583.03200000000004</v>
      </c>
      <c r="Z10" s="175">
        <f t="shared" si="12"/>
        <v>29151.600000000002</v>
      </c>
      <c r="AA10" s="175">
        <v>39</v>
      </c>
      <c r="AB10" s="175">
        <f t="shared" si="13"/>
        <v>1950</v>
      </c>
      <c r="AC10" s="187">
        <f t="shared" si="14"/>
        <v>583.03200000000004</v>
      </c>
      <c r="AD10" s="175">
        <f t="shared" si="15"/>
        <v>29151.600000000002</v>
      </c>
      <c r="AE10" s="175">
        <v>39</v>
      </c>
      <c r="AF10" s="175">
        <f t="shared" si="16"/>
        <v>1950</v>
      </c>
      <c r="AG10" s="187">
        <f t="shared" si="17"/>
        <v>583.03200000000004</v>
      </c>
      <c r="AH10" s="175">
        <f t="shared" si="18"/>
        <v>29151.600000000002</v>
      </c>
      <c r="AI10" s="175">
        <v>39</v>
      </c>
      <c r="AJ10" s="175">
        <f t="shared" si="19"/>
        <v>1950</v>
      </c>
      <c r="AK10" s="187">
        <f t="shared" si="20"/>
        <v>437.274</v>
      </c>
      <c r="AL10" s="175">
        <f t="shared" si="21"/>
        <v>21863.7</v>
      </c>
      <c r="AM10" s="175">
        <v>29.4</v>
      </c>
      <c r="AN10" s="175">
        <f t="shared" si="22"/>
        <v>1470</v>
      </c>
      <c r="AO10" s="187">
        <f t="shared" si="23"/>
        <v>437.274</v>
      </c>
      <c r="AP10" s="175">
        <f t="shared" si="24"/>
        <v>21863.7</v>
      </c>
      <c r="AQ10" s="175">
        <v>29.4</v>
      </c>
      <c r="AR10" s="175">
        <f t="shared" si="25"/>
        <v>1470</v>
      </c>
      <c r="AS10" s="187">
        <f t="shared" si="26"/>
        <v>728.79000000000008</v>
      </c>
      <c r="AT10" s="175">
        <f t="shared" si="27"/>
        <v>36439.500000000007</v>
      </c>
      <c r="AU10" s="175">
        <v>48.6</v>
      </c>
      <c r="AV10" s="175">
        <f t="shared" si="28"/>
        <v>2430</v>
      </c>
      <c r="AW10" s="187">
        <f t="shared" si="29"/>
        <v>583.03200000000004</v>
      </c>
      <c r="AX10" s="175">
        <f t="shared" si="30"/>
        <v>29151.600000000002</v>
      </c>
      <c r="AY10" s="175">
        <v>39</v>
      </c>
      <c r="AZ10" s="175">
        <f t="shared" si="31"/>
        <v>1950</v>
      </c>
      <c r="BA10" s="187">
        <f t="shared" si="32"/>
        <v>728.79000000000008</v>
      </c>
      <c r="BB10" s="175">
        <f t="shared" si="33"/>
        <v>36439.500000000007</v>
      </c>
      <c r="BC10" s="175">
        <v>48.6</v>
      </c>
      <c r="BD10" s="175">
        <f t="shared" si="34"/>
        <v>2430</v>
      </c>
      <c r="BE10" s="187">
        <f t="shared" si="35"/>
        <v>437.274</v>
      </c>
      <c r="BF10" s="175">
        <f t="shared" si="36"/>
        <v>21863.7</v>
      </c>
      <c r="BG10" s="175">
        <v>29.4</v>
      </c>
      <c r="BH10" s="175">
        <f t="shared" si="37"/>
        <v>1470</v>
      </c>
      <c r="BI10" s="187">
        <f t="shared" si="38"/>
        <v>437.274</v>
      </c>
      <c r="BJ10" s="175">
        <f t="shared" si="39"/>
        <v>21863.7</v>
      </c>
      <c r="BK10" s="175">
        <v>29.4</v>
      </c>
      <c r="BL10" s="175">
        <f t="shared" si="40"/>
        <v>1470</v>
      </c>
      <c r="BM10" s="187">
        <f t="shared" si="41"/>
        <v>291.51600000000002</v>
      </c>
      <c r="BN10" s="175">
        <f t="shared" si="42"/>
        <v>14575.800000000001</v>
      </c>
      <c r="BO10" s="175">
        <v>19.8</v>
      </c>
      <c r="BP10" s="175">
        <f t="shared" si="43"/>
        <v>990</v>
      </c>
      <c r="BQ10" s="187">
        <f t="shared" si="44"/>
        <v>437.274</v>
      </c>
      <c r="BR10" s="175">
        <f t="shared" si="45"/>
        <v>21863.7</v>
      </c>
      <c r="BS10" s="175">
        <v>29.4</v>
      </c>
      <c r="BT10" s="175">
        <f t="shared" si="46"/>
        <v>1470</v>
      </c>
      <c r="BU10" s="187">
        <f t="shared" si="47"/>
        <v>233.21280000000002</v>
      </c>
      <c r="BV10" s="175">
        <f t="shared" si="48"/>
        <v>11660.640000000001</v>
      </c>
      <c r="BW10" s="175">
        <v>15.6</v>
      </c>
      <c r="BX10" s="175">
        <f t="shared" si="49"/>
        <v>780</v>
      </c>
      <c r="BY10" s="187">
        <f t="shared" si="50"/>
        <v>8249.9028000000017</v>
      </c>
      <c r="BZ10" s="175">
        <f t="shared" si="51"/>
        <v>412495.14000000007</v>
      </c>
      <c r="CA10" s="175">
        <f t="shared" si="52"/>
        <v>552.6</v>
      </c>
      <c r="CB10" s="175">
        <f t="shared" si="53"/>
        <v>27630</v>
      </c>
      <c r="CC10" s="188"/>
      <c r="CD10" s="184"/>
      <c r="CE10" s="187">
        <f t="shared" si="54"/>
        <v>291.51600000000002</v>
      </c>
      <c r="CF10" s="175">
        <f t="shared" si="55"/>
        <v>14575.800000000001</v>
      </c>
      <c r="CG10" s="175">
        <v>19.8</v>
      </c>
      <c r="CH10" s="175">
        <f t="shared" si="56"/>
        <v>990</v>
      </c>
      <c r="CI10" s="187">
        <f t="shared" si="57"/>
        <v>437.274</v>
      </c>
      <c r="CJ10" s="175">
        <f t="shared" si="58"/>
        <v>21863.7</v>
      </c>
      <c r="CK10" s="175">
        <v>29.4</v>
      </c>
      <c r="CL10" s="175">
        <f t="shared" si="59"/>
        <v>1470</v>
      </c>
      <c r="CM10" s="187">
        <f t="shared" si="60"/>
        <v>291.51600000000002</v>
      </c>
      <c r="CN10" s="175">
        <f t="shared" si="61"/>
        <v>14575.800000000001</v>
      </c>
      <c r="CO10" s="175">
        <v>19.8</v>
      </c>
      <c r="CP10" s="175">
        <f t="shared" si="62"/>
        <v>990</v>
      </c>
      <c r="CQ10" s="187">
        <f t="shared" si="63"/>
        <v>1749.096</v>
      </c>
      <c r="CR10" s="175">
        <f t="shared" si="64"/>
        <v>87454.8</v>
      </c>
      <c r="CS10" s="175">
        <v>117</v>
      </c>
      <c r="CT10" s="175">
        <f t="shared" si="65"/>
        <v>5850</v>
      </c>
      <c r="CU10" s="187">
        <f t="shared" si="66"/>
        <v>2769.402</v>
      </c>
      <c r="CV10" s="175">
        <f t="shared" si="67"/>
        <v>138470.1</v>
      </c>
      <c r="CW10" s="175">
        <f t="shared" si="68"/>
        <v>186</v>
      </c>
      <c r="CX10" s="175">
        <f t="shared" si="69"/>
        <v>9300</v>
      </c>
      <c r="CY10" s="175">
        <f t="shared" si="70"/>
        <v>738.6</v>
      </c>
      <c r="CZ10" s="175">
        <f t="shared" si="71"/>
        <v>36930</v>
      </c>
      <c r="DA10" s="184"/>
      <c r="DB10" s="184"/>
      <c r="DC10" s="184"/>
      <c r="DD10" s="184"/>
      <c r="DE10" s="184"/>
      <c r="DF10" s="184"/>
      <c r="DG10" s="184"/>
      <c r="DH10" s="184"/>
      <c r="DI10" s="184"/>
      <c r="DJ10" s="184"/>
      <c r="DK10" s="184"/>
      <c r="DL10" s="184"/>
      <c r="DM10" s="184"/>
      <c r="DN10" s="184"/>
      <c r="DO10" s="184"/>
      <c r="DP10" s="184"/>
      <c r="DQ10" s="184"/>
      <c r="DR10" s="184"/>
      <c r="DS10" s="184"/>
      <c r="DT10" s="184"/>
      <c r="DU10" s="184"/>
      <c r="DV10" s="184"/>
      <c r="DW10" s="184"/>
      <c r="DX10" s="184"/>
      <c r="DY10" s="184"/>
      <c r="DZ10" s="184"/>
      <c r="EA10" s="184"/>
      <c r="EB10" s="184"/>
      <c r="EC10" s="184"/>
      <c r="ED10" s="184"/>
      <c r="EE10" s="184"/>
      <c r="EF10" s="184"/>
      <c r="EG10" s="184"/>
      <c r="EH10" s="184"/>
      <c r="EI10" s="184"/>
      <c r="EJ10" s="184"/>
      <c r="EK10" s="184"/>
      <c r="EL10" s="184"/>
      <c r="EM10" s="184"/>
      <c r="EN10" s="184"/>
      <c r="EO10" s="184"/>
      <c r="EP10" s="184"/>
      <c r="EQ10" s="184"/>
      <c r="ER10" s="184"/>
      <c r="ES10" s="184"/>
      <c r="ET10" s="184"/>
      <c r="EU10" s="184"/>
      <c r="EV10" s="184"/>
      <c r="EW10" s="184"/>
      <c r="EX10" s="184"/>
      <c r="EY10" s="184"/>
      <c r="EZ10" s="184"/>
      <c r="FA10" s="184"/>
      <c r="FB10" s="184"/>
      <c r="FC10" s="184"/>
      <c r="FD10" s="184"/>
      <c r="FE10" s="184"/>
      <c r="FF10" s="184"/>
      <c r="FG10" s="184"/>
      <c r="FH10" s="184"/>
      <c r="FI10" s="184"/>
      <c r="FJ10" s="184"/>
      <c r="FK10" s="184"/>
      <c r="FL10" s="184"/>
      <c r="FM10" s="184"/>
      <c r="FN10" s="184"/>
      <c r="FO10" s="184"/>
      <c r="FP10" s="184"/>
      <c r="FQ10" s="184"/>
      <c r="FR10" s="184"/>
      <c r="FS10" s="184"/>
      <c r="FT10" s="184"/>
      <c r="FU10" s="184"/>
      <c r="FV10" s="184"/>
      <c r="FW10" s="184"/>
      <c r="FX10" s="184"/>
      <c r="FY10" s="184"/>
      <c r="FZ10" s="184"/>
      <c r="GA10" s="184"/>
      <c r="GB10" s="184"/>
      <c r="GC10" s="184"/>
      <c r="GD10" s="184"/>
      <c r="GE10" s="184"/>
      <c r="GF10" s="184"/>
      <c r="GG10" s="184"/>
      <c r="GH10" s="184"/>
      <c r="GI10" s="184"/>
      <c r="GJ10" s="184"/>
      <c r="GK10" s="184"/>
      <c r="GL10" s="184"/>
      <c r="GM10" s="184"/>
      <c r="GN10" s="184"/>
      <c r="GO10" s="184"/>
      <c r="GP10" s="184"/>
      <c r="GQ10" s="184"/>
      <c r="GR10" s="184"/>
      <c r="GS10" s="184"/>
      <c r="GT10" s="184"/>
      <c r="GU10" s="184"/>
      <c r="GV10" s="184"/>
      <c r="GW10" s="184"/>
      <c r="GX10" s="184"/>
      <c r="GY10" s="184"/>
      <c r="GZ10" s="184"/>
      <c r="HA10" s="184"/>
      <c r="HB10" s="184"/>
      <c r="HC10" s="184"/>
      <c r="HD10" s="184"/>
      <c r="HE10" s="184"/>
      <c r="HF10" s="184"/>
      <c r="HG10" s="184"/>
      <c r="HH10" s="184"/>
      <c r="HI10" s="184"/>
      <c r="HJ10" s="184"/>
      <c r="HK10" s="184"/>
      <c r="HL10" s="184"/>
      <c r="HM10" s="184"/>
      <c r="HN10" s="184"/>
      <c r="HO10" s="184"/>
      <c r="HP10" s="184"/>
      <c r="HQ10" s="184"/>
      <c r="HR10" s="184"/>
      <c r="HS10" s="184"/>
      <c r="HT10" s="184"/>
      <c r="HU10" s="184"/>
      <c r="HV10" s="184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  <c r="II10" s="184"/>
      <c r="IJ10" s="184"/>
      <c r="IK10" s="184"/>
      <c r="IL10" s="184"/>
      <c r="IM10" s="184"/>
      <c r="IN10" s="184"/>
      <c r="IO10" s="184"/>
      <c r="IP10" s="184"/>
      <c r="IQ10" s="184"/>
      <c r="IR10" s="184"/>
      <c r="IS10" s="184"/>
      <c r="IT10" s="184"/>
      <c r="IU10" s="184"/>
      <c r="IV10" s="184"/>
      <c r="IW10" s="184"/>
      <c r="IX10" s="184"/>
      <c r="IY10" s="184"/>
      <c r="IZ10" s="184"/>
      <c r="JA10" s="184"/>
      <c r="JB10" s="184"/>
      <c r="JC10" s="184"/>
      <c r="JD10" s="184"/>
      <c r="JE10" s="184"/>
      <c r="JF10" s="184"/>
      <c r="JG10" s="184"/>
      <c r="JH10" s="184"/>
      <c r="JI10" s="184"/>
      <c r="JJ10" s="184"/>
      <c r="JK10" s="184"/>
      <c r="JL10" s="184"/>
      <c r="JM10" s="184"/>
      <c r="JN10" s="184"/>
      <c r="JO10" s="184"/>
      <c r="JP10" s="184"/>
      <c r="JQ10" s="184"/>
      <c r="JR10" s="184"/>
      <c r="JS10" s="184"/>
      <c r="JT10" s="184"/>
      <c r="JU10" s="184"/>
      <c r="JV10" s="184"/>
      <c r="JW10" s="184"/>
      <c r="JX10" s="184"/>
      <c r="JY10" s="184"/>
      <c r="JZ10" s="184"/>
      <c r="KA10" s="184"/>
      <c r="KB10" s="184"/>
      <c r="KC10" s="184"/>
      <c r="KD10" s="184"/>
      <c r="KE10" s="184"/>
      <c r="KF10" s="184"/>
      <c r="KG10" s="184"/>
      <c r="KH10" s="184"/>
      <c r="KI10" s="184"/>
      <c r="KJ10" s="184"/>
      <c r="KK10" s="184"/>
      <c r="KL10" s="184"/>
      <c r="KM10" s="184"/>
      <c r="KN10" s="184"/>
      <c r="KO10" s="184"/>
      <c r="KP10" s="184"/>
    </row>
    <row r="11" spans="1:302" s="135" customFormat="1" ht="20.25" customHeight="1">
      <c r="A11" s="181" t="s">
        <v>186</v>
      </c>
      <c r="B11" s="229" t="s">
        <v>187</v>
      </c>
      <c r="C11" s="229"/>
      <c r="D11" s="229"/>
      <c r="E11" s="230"/>
      <c r="F11" s="182">
        <f>день_первый!Z51+день_второй!Z52+день_третий!Z51+день_четвертый!Z51+день_пятый!Z51+день_шестой!Z51+день_седьмой!Z51+день_восьмой!Z51+день_девятый!Z51+день_десятый!Z52</f>
        <v>8.85</v>
      </c>
      <c r="G11" s="145">
        <v>60</v>
      </c>
      <c r="H11" s="183">
        <f t="shared" si="0"/>
        <v>531</v>
      </c>
      <c r="I11" s="184"/>
      <c r="J11" s="185"/>
      <c r="K11" s="186">
        <f>(F11*2)+день_первый!Z51</f>
        <v>18.524999999999999</v>
      </c>
      <c r="L11" s="183">
        <f t="shared" si="1"/>
        <v>1111.5</v>
      </c>
      <c r="M11" s="145">
        <f t="shared" si="2"/>
        <v>370.5</v>
      </c>
      <c r="N11" s="175">
        <f t="shared" si="3"/>
        <v>22230</v>
      </c>
      <c r="O11" s="175">
        <v>25</v>
      </c>
      <c r="P11" s="175">
        <f t="shared" si="4"/>
        <v>1500</v>
      </c>
      <c r="Q11" s="186">
        <f t="shared" si="5"/>
        <v>370.5</v>
      </c>
      <c r="R11" s="175">
        <f t="shared" si="6"/>
        <v>22230</v>
      </c>
      <c r="S11" s="175">
        <v>25</v>
      </c>
      <c r="T11" s="175">
        <f t="shared" si="7"/>
        <v>1500</v>
      </c>
      <c r="U11" s="187">
        <f t="shared" si="8"/>
        <v>370.5</v>
      </c>
      <c r="V11" s="175">
        <f t="shared" si="9"/>
        <v>22230</v>
      </c>
      <c r="W11" s="175">
        <v>25</v>
      </c>
      <c r="X11" s="175">
        <f t="shared" si="10"/>
        <v>1500</v>
      </c>
      <c r="Y11" s="187">
        <f t="shared" si="11"/>
        <v>370.5</v>
      </c>
      <c r="Z11" s="175">
        <f t="shared" si="12"/>
        <v>22230</v>
      </c>
      <c r="AA11" s="175">
        <v>25</v>
      </c>
      <c r="AB11" s="175">
        <f t="shared" si="13"/>
        <v>1500</v>
      </c>
      <c r="AC11" s="187">
        <f t="shared" si="14"/>
        <v>370.5</v>
      </c>
      <c r="AD11" s="175">
        <f t="shared" si="15"/>
        <v>22230</v>
      </c>
      <c r="AE11" s="175">
        <v>25</v>
      </c>
      <c r="AF11" s="175">
        <f t="shared" si="16"/>
        <v>1500</v>
      </c>
      <c r="AG11" s="187">
        <f t="shared" si="17"/>
        <v>370.5</v>
      </c>
      <c r="AH11" s="175">
        <f t="shared" si="18"/>
        <v>22230</v>
      </c>
      <c r="AI11" s="175">
        <v>25</v>
      </c>
      <c r="AJ11" s="175">
        <f t="shared" si="19"/>
        <v>1500</v>
      </c>
      <c r="AK11" s="187">
        <f t="shared" si="20"/>
        <v>277.875</v>
      </c>
      <c r="AL11" s="175">
        <f t="shared" si="21"/>
        <v>16672.5</v>
      </c>
      <c r="AM11" s="175">
        <v>18.5</v>
      </c>
      <c r="AN11" s="175">
        <f t="shared" si="22"/>
        <v>1110</v>
      </c>
      <c r="AO11" s="187">
        <f t="shared" si="23"/>
        <v>277.875</v>
      </c>
      <c r="AP11" s="175">
        <f t="shared" si="24"/>
        <v>16672.5</v>
      </c>
      <c r="AQ11" s="175">
        <v>18.5</v>
      </c>
      <c r="AR11" s="175">
        <f t="shared" si="25"/>
        <v>1110</v>
      </c>
      <c r="AS11" s="187">
        <f t="shared" si="26"/>
        <v>463.12499999999994</v>
      </c>
      <c r="AT11" s="175">
        <f t="shared" si="27"/>
        <v>27787.5</v>
      </c>
      <c r="AU11" s="175">
        <v>31</v>
      </c>
      <c r="AV11" s="175">
        <f t="shared" si="28"/>
        <v>1860</v>
      </c>
      <c r="AW11" s="187">
        <f t="shared" si="29"/>
        <v>370.5</v>
      </c>
      <c r="AX11" s="175">
        <f t="shared" si="30"/>
        <v>22230</v>
      </c>
      <c r="AY11" s="175">
        <v>25</v>
      </c>
      <c r="AZ11" s="175">
        <f t="shared" si="31"/>
        <v>1500</v>
      </c>
      <c r="BA11" s="187">
        <f t="shared" si="32"/>
        <v>463.12499999999994</v>
      </c>
      <c r="BB11" s="175">
        <f t="shared" si="33"/>
        <v>27787.5</v>
      </c>
      <c r="BC11" s="175">
        <v>31</v>
      </c>
      <c r="BD11" s="175">
        <f t="shared" si="34"/>
        <v>1860</v>
      </c>
      <c r="BE11" s="187">
        <f t="shared" si="35"/>
        <v>277.875</v>
      </c>
      <c r="BF11" s="175">
        <f t="shared" si="36"/>
        <v>16672.5</v>
      </c>
      <c r="BG11" s="175">
        <v>18.5</v>
      </c>
      <c r="BH11" s="175">
        <f t="shared" si="37"/>
        <v>1110</v>
      </c>
      <c r="BI11" s="187">
        <f t="shared" si="38"/>
        <v>277.875</v>
      </c>
      <c r="BJ11" s="175">
        <f t="shared" si="39"/>
        <v>16672.5</v>
      </c>
      <c r="BK11" s="175">
        <v>18.5</v>
      </c>
      <c r="BL11" s="175">
        <f t="shared" si="40"/>
        <v>1110</v>
      </c>
      <c r="BM11" s="187">
        <f t="shared" si="41"/>
        <v>185.25</v>
      </c>
      <c r="BN11" s="175">
        <f t="shared" si="42"/>
        <v>11115</v>
      </c>
      <c r="BO11" s="175">
        <v>12.5</v>
      </c>
      <c r="BP11" s="175">
        <f t="shared" si="43"/>
        <v>750</v>
      </c>
      <c r="BQ11" s="187">
        <f t="shared" si="44"/>
        <v>277.875</v>
      </c>
      <c r="BR11" s="175">
        <f t="shared" si="45"/>
        <v>16672.5</v>
      </c>
      <c r="BS11" s="175">
        <v>18.5</v>
      </c>
      <c r="BT11" s="175">
        <f t="shared" si="46"/>
        <v>1110</v>
      </c>
      <c r="BU11" s="187">
        <f t="shared" si="47"/>
        <v>148.19999999999999</v>
      </c>
      <c r="BV11" s="175">
        <f t="shared" si="48"/>
        <v>8892</v>
      </c>
      <c r="BW11" s="175">
        <v>10</v>
      </c>
      <c r="BX11" s="175">
        <f t="shared" si="49"/>
        <v>600</v>
      </c>
      <c r="BY11" s="187">
        <f t="shared" si="50"/>
        <v>5242.5749999999998</v>
      </c>
      <c r="BZ11" s="175">
        <f t="shared" si="51"/>
        <v>314554.5</v>
      </c>
      <c r="CA11" s="175">
        <f t="shared" si="52"/>
        <v>352</v>
      </c>
      <c r="CB11" s="175">
        <f t="shared" si="53"/>
        <v>21120</v>
      </c>
      <c r="CC11" s="188"/>
      <c r="CD11" s="184"/>
      <c r="CE11" s="187">
        <f t="shared" si="54"/>
        <v>185.25</v>
      </c>
      <c r="CF11" s="175">
        <f t="shared" si="55"/>
        <v>11115</v>
      </c>
      <c r="CG11" s="175">
        <v>12.5</v>
      </c>
      <c r="CH11" s="175">
        <f t="shared" si="56"/>
        <v>750</v>
      </c>
      <c r="CI11" s="187">
        <f t="shared" si="57"/>
        <v>277.875</v>
      </c>
      <c r="CJ11" s="175">
        <f t="shared" si="58"/>
        <v>16672.5</v>
      </c>
      <c r="CK11" s="175">
        <v>18.5</v>
      </c>
      <c r="CL11" s="175">
        <f t="shared" si="59"/>
        <v>1110</v>
      </c>
      <c r="CM11" s="187">
        <f t="shared" si="60"/>
        <v>185.25</v>
      </c>
      <c r="CN11" s="175">
        <f t="shared" si="61"/>
        <v>11115</v>
      </c>
      <c r="CO11" s="175">
        <v>12.5</v>
      </c>
      <c r="CP11" s="175">
        <f t="shared" si="62"/>
        <v>750</v>
      </c>
      <c r="CQ11" s="187">
        <f t="shared" si="63"/>
        <v>1111.5</v>
      </c>
      <c r="CR11" s="175">
        <f t="shared" si="64"/>
        <v>66690</v>
      </c>
      <c r="CS11" s="175">
        <v>74.5</v>
      </c>
      <c r="CT11" s="175">
        <f t="shared" si="65"/>
        <v>4470</v>
      </c>
      <c r="CU11" s="187">
        <f t="shared" si="66"/>
        <v>1759.875</v>
      </c>
      <c r="CV11" s="175">
        <f t="shared" si="67"/>
        <v>105592.5</v>
      </c>
      <c r="CW11" s="175">
        <f t="shared" si="68"/>
        <v>118</v>
      </c>
      <c r="CX11" s="175">
        <f t="shared" si="69"/>
        <v>7080</v>
      </c>
      <c r="CY11" s="175">
        <f t="shared" si="70"/>
        <v>470</v>
      </c>
      <c r="CZ11" s="175">
        <f t="shared" si="71"/>
        <v>28200</v>
      </c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  <c r="FP11" s="184"/>
      <c r="FQ11" s="184"/>
      <c r="FR11" s="184"/>
      <c r="FS11" s="184"/>
      <c r="FT11" s="184"/>
      <c r="FU11" s="184"/>
      <c r="FV11" s="184"/>
      <c r="FW11" s="184"/>
      <c r="FX11" s="184"/>
      <c r="FY11" s="184"/>
      <c r="FZ11" s="184"/>
      <c r="GA11" s="184"/>
      <c r="GB11" s="184"/>
      <c r="GC11" s="184"/>
      <c r="GD11" s="184"/>
      <c r="GE11" s="184"/>
      <c r="GF11" s="184"/>
      <c r="GG11" s="184"/>
      <c r="GH11" s="184"/>
      <c r="GI11" s="184"/>
      <c r="GJ11" s="184"/>
      <c r="GK11" s="184"/>
      <c r="GL11" s="184"/>
      <c r="GM11" s="184"/>
      <c r="GN11" s="184"/>
      <c r="GO11" s="184"/>
      <c r="GP11" s="184"/>
      <c r="GQ11" s="184"/>
      <c r="GR11" s="184"/>
      <c r="GS11" s="184"/>
      <c r="GT11" s="184"/>
      <c r="GU11" s="184"/>
      <c r="GV11" s="184"/>
      <c r="GW11" s="184"/>
      <c r="GX11" s="184"/>
      <c r="GY11" s="184"/>
      <c r="GZ11" s="184"/>
      <c r="HA11" s="184"/>
      <c r="HB11" s="184"/>
      <c r="HC11" s="184"/>
      <c r="HD11" s="184"/>
      <c r="HE11" s="184"/>
      <c r="HF11" s="184"/>
      <c r="HG11" s="184"/>
      <c r="HH11" s="184"/>
      <c r="HI11" s="184"/>
      <c r="HJ11" s="184"/>
      <c r="HK11" s="184"/>
      <c r="HL11" s="184"/>
      <c r="HM11" s="184"/>
      <c r="HN11" s="184"/>
      <c r="HO11" s="184"/>
      <c r="HP11" s="184"/>
      <c r="HQ11" s="184"/>
      <c r="HR11" s="184"/>
      <c r="HS11" s="184"/>
      <c r="HT11" s="184"/>
      <c r="HU11" s="184"/>
      <c r="HV11" s="184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  <c r="II11" s="184"/>
      <c r="IJ11" s="184"/>
      <c r="IK11" s="184"/>
      <c r="IL11" s="184"/>
      <c r="IM11" s="184"/>
      <c r="IN11" s="184"/>
      <c r="IO11" s="184"/>
      <c r="IP11" s="184"/>
      <c r="IQ11" s="184"/>
      <c r="IR11" s="184"/>
      <c r="IS11" s="184"/>
      <c r="IT11" s="184"/>
      <c r="IU11" s="184"/>
      <c r="IV11" s="184"/>
      <c r="IW11" s="184"/>
      <c r="IX11" s="184"/>
      <c r="IY11" s="184"/>
      <c r="IZ11" s="184"/>
      <c r="JA11" s="184"/>
      <c r="JB11" s="184"/>
      <c r="JC11" s="184"/>
      <c r="JD11" s="184"/>
      <c r="JE11" s="184"/>
      <c r="JF11" s="184"/>
      <c r="JG11" s="184"/>
      <c r="JH11" s="184"/>
      <c r="JI11" s="184"/>
      <c r="JJ11" s="184"/>
      <c r="JK11" s="184"/>
      <c r="JL11" s="184"/>
      <c r="JM11" s="184"/>
      <c r="JN11" s="184"/>
      <c r="JO11" s="184"/>
      <c r="JP11" s="184"/>
      <c r="JQ11" s="184"/>
      <c r="JR11" s="184"/>
      <c r="JS11" s="184"/>
      <c r="JT11" s="184"/>
      <c r="JU11" s="184"/>
      <c r="JV11" s="184"/>
      <c r="JW11" s="184"/>
      <c r="JX11" s="184"/>
      <c r="JY11" s="184"/>
      <c r="JZ11" s="184"/>
      <c r="KA11" s="184"/>
      <c r="KB11" s="184"/>
      <c r="KC11" s="184"/>
      <c r="KD11" s="184"/>
      <c r="KE11" s="184"/>
      <c r="KF11" s="184"/>
      <c r="KG11" s="184"/>
      <c r="KH11" s="184"/>
      <c r="KI11" s="184"/>
      <c r="KJ11" s="184"/>
      <c r="KK11" s="184"/>
      <c r="KL11" s="184"/>
      <c r="KM11" s="184"/>
      <c r="KN11" s="184"/>
      <c r="KO11" s="184"/>
      <c r="KP11" s="184"/>
    </row>
    <row r="12" spans="1:302" s="135" customFormat="1" ht="20.25" customHeight="1">
      <c r="A12" s="181" t="s">
        <v>188</v>
      </c>
      <c r="B12" s="229" t="s">
        <v>189</v>
      </c>
      <c r="C12" s="229"/>
      <c r="D12" s="229"/>
      <c r="E12" s="230"/>
      <c r="F12" s="182">
        <f>день_первый!Z36+день_второй!Z36+день_третий!Z36+день_четвертый!Z36+день_пятый!Z36+день_шестой!Z36+день_седьмой!Z36+день_восьмой!Z36+день_девятый!Z36+день_десятый!Z37</f>
        <v>1.5588000000000002</v>
      </c>
      <c r="G12" s="145">
        <v>950</v>
      </c>
      <c r="H12" s="183">
        <f t="shared" si="0"/>
        <v>1480.8600000000001</v>
      </c>
      <c r="I12" s="184"/>
      <c r="J12" s="185"/>
      <c r="K12" s="186">
        <f>(F12*2)+день_первый!Z36</f>
        <v>3.2076000000000002</v>
      </c>
      <c r="L12" s="183">
        <f t="shared" si="1"/>
        <v>3047.2200000000003</v>
      </c>
      <c r="M12" s="145">
        <f t="shared" si="2"/>
        <v>64.152000000000001</v>
      </c>
      <c r="N12" s="175">
        <f t="shared" si="3"/>
        <v>60944.400000000009</v>
      </c>
      <c r="O12" s="175">
        <v>4.28</v>
      </c>
      <c r="P12" s="175">
        <f t="shared" si="4"/>
        <v>4066.0000000000005</v>
      </c>
      <c r="Q12" s="186">
        <f t="shared" si="5"/>
        <v>64.152000000000001</v>
      </c>
      <c r="R12" s="175">
        <f t="shared" si="6"/>
        <v>60944.400000000009</v>
      </c>
      <c r="S12" s="175">
        <v>4.28</v>
      </c>
      <c r="T12" s="175">
        <f t="shared" si="7"/>
        <v>4066.0000000000005</v>
      </c>
      <c r="U12" s="187">
        <f t="shared" si="8"/>
        <v>64.152000000000001</v>
      </c>
      <c r="V12" s="175">
        <f t="shared" si="9"/>
        <v>60944.400000000009</v>
      </c>
      <c r="W12" s="175">
        <v>4.28</v>
      </c>
      <c r="X12" s="175">
        <f t="shared" si="10"/>
        <v>4066.0000000000005</v>
      </c>
      <c r="Y12" s="187">
        <f t="shared" si="11"/>
        <v>64.152000000000001</v>
      </c>
      <c r="Z12" s="175">
        <f t="shared" si="12"/>
        <v>60944.400000000009</v>
      </c>
      <c r="AA12" s="175">
        <v>4.28</v>
      </c>
      <c r="AB12" s="175">
        <f t="shared" si="13"/>
        <v>4066.0000000000005</v>
      </c>
      <c r="AC12" s="187">
        <f t="shared" si="14"/>
        <v>64.152000000000001</v>
      </c>
      <c r="AD12" s="175">
        <f t="shared" si="15"/>
        <v>60944.400000000009</v>
      </c>
      <c r="AE12" s="175">
        <v>4.28</v>
      </c>
      <c r="AF12" s="175">
        <f t="shared" si="16"/>
        <v>4066.0000000000005</v>
      </c>
      <c r="AG12" s="187">
        <f t="shared" si="17"/>
        <v>64.152000000000001</v>
      </c>
      <c r="AH12" s="175">
        <f t="shared" si="18"/>
        <v>60944.400000000009</v>
      </c>
      <c r="AI12" s="175">
        <v>4.28</v>
      </c>
      <c r="AJ12" s="175">
        <f t="shared" si="19"/>
        <v>4066.0000000000005</v>
      </c>
      <c r="AK12" s="187">
        <f t="shared" si="20"/>
        <v>48.114000000000004</v>
      </c>
      <c r="AL12" s="175">
        <f t="shared" si="21"/>
        <v>45708.3</v>
      </c>
      <c r="AM12" s="175">
        <v>3.2</v>
      </c>
      <c r="AN12" s="175">
        <f t="shared" si="22"/>
        <v>3040</v>
      </c>
      <c r="AO12" s="187">
        <f t="shared" si="23"/>
        <v>48.114000000000004</v>
      </c>
      <c r="AP12" s="175">
        <f t="shared" si="24"/>
        <v>45708.3</v>
      </c>
      <c r="AQ12" s="175">
        <v>3.2</v>
      </c>
      <c r="AR12" s="175">
        <f t="shared" si="25"/>
        <v>3040</v>
      </c>
      <c r="AS12" s="187">
        <f t="shared" si="26"/>
        <v>80.190000000000012</v>
      </c>
      <c r="AT12" s="175">
        <f t="shared" si="27"/>
        <v>76180.5</v>
      </c>
      <c r="AU12" s="175">
        <v>5.34</v>
      </c>
      <c r="AV12" s="175">
        <f t="shared" si="28"/>
        <v>5073</v>
      </c>
      <c r="AW12" s="187">
        <f t="shared" si="29"/>
        <v>64.152000000000001</v>
      </c>
      <c r="AX12" s="175">
        <f t="shared" si="30"/>
        <v>60944.400000000009</v>
      </c>
      <c r="AY12" s="175">
        <v>4.28</v>
      </c>
      <c r="AZ12" s="175">
        <f t="shared" si="31"/>
        <v>4066.0000000000005</v>
      </c>
      <c r="BA12" s="187">
        <f t="shared" si="32"/>
        <v>80.190000000000012</v>
      </c>
      <c r="BB12" s="175">
        <f t="shared" si="33"/>
        <v>76180.5</v>
      </c>
      <c r="BC12" s="175">
        <v>5.34</v>
      </c>
      <c r="BD12" s="175">
        <f t="shared" si="34"/>
        <v>5073</v>
      </c>
      <c r="BE12" s="187">
        <f t="shared" si="35"/>
        <v>48.114000000000004</v>
      </c>
      <c r="BF12" s="175">
        <f t="shared" si="36"/>
        <v>45708.3</v>
      </c>
      <c r="BG12" s="175">
        <v>3.2</v>
      </c>
      <c r="BH12" s="175">
        <f t="shared" si="37"/>
        <v>3040</v>
      </c>
      <c r="BI12" s="187">
        <f t="shared" si="38"/>
        <v>48.114000000000004</v>
      </c>
      <c r="BJ12" s="175">
        <f t="shared" si="39"/>
        <v>45708.3</v>
      </c>
      <c r="BK12" s="175">
        <v>3.2</v>
      </c>
      <c r="BL12" s="175">
        <f t="shared" si="40"/>
        <v>3040</v>
      </c>
      <c r="BM12" s="187">
        <f t="shared" si="41"/>
        <v>32.076000000000001</v>
      </c>
      <c r="BN12" s="175">
        <f t="shared" si="42"/>
        <v>30472.200000000004</v>
      </c>
      <c r="BO12" s="175">
        <v>2.13</v>
      </c>
      <c r="BP12" s="175">
        <f t="shared" si="43"/>
        <v>2023.5</v>
      </c>
      <c r="BQ12" s="187">
        <f t="shared" si="44"/>
        <v>48.114000000000004</v>
      </c>
      <c r="BR12" s="175">
        <f t="shared" si="45"/>
        <v>45708.3</v>
      </c>
      <c r="BS12" s="175">
        <v>3.2</v>
      </c>
      <c r="BT12" s="175">
        <f t="shared" si="46"/>
        <v>3040</v>
      </c>
      <c r="BU12" s="187">
        <f t="shared" si="47"/>
        <v>25.660800000000002</v>
      </c>
      <c r="BV12" s="175">
        <f t="shared" si="48"/>
        <v>24377.760000000002</v>
      </c>
      <c r="BW12" s="175">
        <v>1.71</v>
      </c>
      <c r="BX12" s="175">
        <f t="shared" si="49"/>
        <v>1624.5</v>
      </c>
      <c r="BY12" s="187">
        <f t="shared" si="50"/>
        <v>907.75080000000025</v>
      </c>
      <c r="BZ12" s="175">
        <f t="shared" si="51"/>
        <v>862363.26000000013</v>
      </c>
      <c r="CA12" s="175">
        <f t="shared" si="52"/>
        <v>60.480000000000018</v>
      </c>
      <c r="CB12" s="175">
        <f t="shared" si="53"/>
        <v>57456</v>
      </c>
      <c r="CC12" s="188"/>
      <c r="CD12" s="184"/>
      <c r="CE12" s="187">
        <f t="shared" si="54"/>
        <v>32.076000000000001</v>
      </c>
      <c r="CF12" s="175">
        <f t="shared" si="55"/>
        <v>30472.200000000004</v>
      </c>
      <c r="CG12" s="175">
        <v>2.13</v>
      </c>
      <c r="CH12" s="175">
        <f t="shared" si="56"/>
        <v>2023.5</v>
      </c>
      <c r="CI12" s="187">
        <f t="shared" si="57"/>
        <v>48.114000000000004</v>
      </c>
      <c r="CJ12" s="175">
        <f t="shared" si="58"/>
        <v>45708.3</v>
      </c>
      <c r="CK12" s="175">
        <v>3.2</v>
      </c>
      <c r="CL12" s="175">
        <f t="shared" si="59"/>
        <v>3040</v>
      </c>
      <c r="CM12" s="187">
        <f t="shared" si="60"/>
        <v>32.076000000000001</v>
      </c>
      <c r="CN12" s="175">
        <f t="shared" si="61"/>
        <v>30472.200000000004</v>
      </c>
      <c r="CO12" s="175">
        <v>2.13</v>
      </c>
      <c r="CP12" s="175">
        <f t="shared" si="62"/>
        <v>2023.5</v>
      </c>
      <c r="CQ12" s="187">
        <f t="shared" si="63"/>
        <v>192.45600000000002</v>
      </c>
      <c r="CR12" s="175">
        <f t="shared" si="64"/>
        <v>182833.2</v>
      </c>
      <c r="CS12" s="175">
        <v>12.83</v>
      </c>
      <c r="CT12" s="175">
        <f t="shared" si="65"/>
        <v>12188.5</v>
      </c>
      <c r="CU12" s="187">
        <f t="shared" si="66"/>
        <v>304.72199999999998</v>
      </c>
      <c r="CV12" s="175">
        <f t="shared" si="67"/>
        <v>289485.90000000002</v>
      </c>
      <c r="CW12" s="175">
        <f t="shared" si="68"/>
        <v>20.29</v>
      </c>
      <c r="CX12" s="175">
        <f t="shared" si="69"/>
        <v>19275.5</v>
      </c>
      <c r="CY12" s="175">
        <f t="shared" si="70"/>
        <v>80.77000000000001</v>
      </c>
      <c r="CZ12" s="175">
        <f t="shared" si="71"/>
        <v>76731.5</v>
      </c>
      <c r="DA12" s="184"/>
      <c r="DB12" s="184"/>
      <c r="DC12" s="184"/>
      <c r="DD12" s="184"/>
      <c r="DE12" s="184"/>
      <c r="DF12" s="184"/>
      <c r="DG12" s="184"/>
      <c r="DH12" s="184"/>
      <c r="DI12" s="184"/>
      <c r="DJ12" s="184"/>
      <c r="DK12" s="184"/>
      <c r="DL12" s="184"/>
      <c r="DM12" s="184"/>
      <c r="DN12" s="184"/>
      <c r="DO12" s="184"/>
      <c r="DP12" s="184"/>
      <c r="DQ12" s="184"/>
      <c r="DR12" s="184"/>
      <c r="DS12" s="184"/>
      <c r="DT12" s="184"/>
      <c r="DU12" s="184"/>
      <c r="DV12" s="184"/>
      <c r="DW12" s="184"/>
      <c r="DX12" s="184"/>
      <c r="DY12" s="184"/>
      <c r="DZ12" s="184"/>
      <c r="EA12" s="184"/>
      <c r="EB12" s="184"/>
      <c r="EC12" s="184"/>
      <c r="ED12" s="184"/>
      <c r="EE12" s="184"/>
      <c r="EF12" s="184"/>
      <c r="EG12" s="184"/>
      <c r="EH12" s="184"/>
      <c r="EI12" s="184"/>
      <c r="EJ12" s="184"/>
      <c r="EK12" s="184"/>
      <c r="EL12" s="184"/>
      <c r="EM12" s="184"/>
      <c r="EN12" s="184"/>
      <c r="EO12" s="184"/>
      <c r="EP12" s="184"/>
      <c r="EQ12" s="184"/>
      <c r="ER12" s="184"/>
      <c r="ES12" s="184"/>
      <c r="ET12" s="184"/>
      <c r="EU12" s="184"/>
      <c r="EV12" s="184"/>
      <c r="EW12" s="184"/>
      <c r="EX12" s="184"/>
      <c r="EY12" s="184"/>
      <c r="EZ12" s="184"/>
      <c r="FA12" s="184"/>
      <c r="FB12" s="184"/>
      <c r="FC12" s="184"/>
      <c r="FD12" s="184"/>
      <c r="FE12" s="184"/>
      <c r="FF12" s="184"/>
      <c r="FG12" s="184"/>
      <c r="FH12" s="184"/>
      <c r="FI12" s="184"/>
      <c r="FJ12" s="184"/>
      <c r="FK12" s="184"/>
      <c r="FL12" s="184"/>
      <c r="FM12" s="184"/>
      <c r="FN12" s="184"/>
      <c r="FO12" s="184"/>
      <c r="FP12" s="184"/>
      <c r="FQ12" s="184"/>
      <c r="FR12" s="184"/>
      <c r="FS12" s="184"/>
      <c r="FT12" s="184"/>
      <c r="FU12" s="184"/>
      <c r="FV12" s="184"/>
      <c r="FW12" s="184"/>
      <c r="FX12" s="184"/>
      <c r="FY12" s="184"/>
      <c r="FZ12" s="184"/>
      <c r="GA12" s="184"/>
      <c r="GB12" s="184"/>
      <c r="GC12" s="184"/>
      <c r="GD12" s="184"/>
      <c r="GE12" s="184"/>
      <c r="GF12" s="184"/>
      <c r="GG12" s="184"/>
      <c r="GH12" s="184"/>
      <c r="GI12" s="184"/>
      <c r="GJ12" s="184"/>
      <c r="GK12" s="184"/>
      <c r="GL12" s="184"/>
      <c r="GM12" s="184"/>
      <c r="GN12" s="184"/>
      <c r="GO12" s="184"/>
      <c r="GP12" s="184"/>
      <c r="GQ12" s="184"/>
      <c r="GR12" s="184"/>
      <c r="GS12" s="184"/>
      <c r="GT12" s="184"/>
      <c r="GU12" s="184"/>
      <c r="GV12" s="184"/>
      <c r="GW12" s="184"/>
      <c r="GX12" s="184"/>
      <c r="GY12" s="184"/>
      <c r="GZ12" s="184"/>
      <c r="HA12" s="184"/>
      <c r="HB12" s="184"/>
      <c r="HC12" s="184"/>
      <c r="HD12" s="184"/>
      <c r="HE12" s="184"/>
      <c r="HF12" s="184"/>
      <c r="HG12" s="184"/>
      <c r="HH12" s="184"/>
      <c r="HI12" s="184"/>
      <c r="HJ12" s="184"/>
      <c r="HK12" s="184"/>
      <c r="HL12" s="184"/>
      <c r="HM12" s="184"/>
      <c r="HN12" s="184"/>
      <c r="HO12" s="184"/>
      <c r="HP12" s="184"/>
      <c r="HQ12" s="184"/>
      <c r="HR12" s="184"/>
      <c r="HS12" s="184"/>
      <c r="HT12" s="184"/>
      <c r="HU12" s="184"/>
      <c r="HV12" s="184"/>
      <c r="HW12" s="184"/>
      <c r="HX12" s="184"/>
      <c r="HY12" s="184"/>
      <c r="HZ12" s="184"/>
      <c r="IA12" s="184"/>
      <c r="IB12" s="184"/>
      <c r="IC12" s="184"/>
      <c r="ID12" s="184"/>
      <c r="IE12" s="184"/>
      <c r="IF12" s="184"/>
      <c r="IG12" s="184"/>
      <c r="IH12" s="184"/>
      <c r="II12" s="184"/>
      <c r="IJ12" s="184"/>
      <c r="IK12" s="184"/>
      <c r="IL12" s="184"/>
      <c r="IM12" s="184"/>
      <c r="IN12" s="184"/>
      <c r="IO12" s="184"/>
      <c r="IP12" s="184"/>
      <c r="IQ12" s="184"/>
      <c r="IR12" s="184"/>
      <c r="IS12" s="184"/>
      <c r="IT12" s="184"/>
      <c r="IU12" s="184"/>
      <c r="IV12" s="184"/>
      <c r="IW12" s="184"/>
      <c r="IX12" s="184"/>
      <c r="IY12" s="184"/>
      <c r="IZ12" s="184"/>
      <c r="JA12" s="184"/>
      <c r="JB12" s="184"/>
      <c r="JC12" s="184"/>
      <c r="JD12" s="184"/>
      <c r="JE12" s="184"/>
      <c r="JF12" s="184"/>
      <c r="JG12" s="184"/>
      <c r="JH12" s="184"/>
      <c r="JI12" s="184"/>
      <c r="JJ12" s="184"/>
      <c r="JK12" s="184"/>
      <c r="JL12" s="184"/>
      <c r="JM12" s="184"/>
      <c r="JN12" s="184"/>
      <c r="JO12" s="184"/>
      <c r="JP12" s="184"/>
      <c r="JQ12" s="184"/>
      <c r="JR12" s="184"/>
      <c r="JS12" s="184"/>
      <c r="JT12" s="184"/>
      <c r="JU12" s="184"/>
      <c r="JV12" s="184"/>
      <c r="JW12" s="184"/>
      <c r="JX12" s="184"/>
      <c r="JY12" s="184"/>
      <c r="JZ12" s="184"/>
      <c r="KA12" s="184"/>
      <c r="KB12" s="184"/>
      <c r="KC12" s="184"/>
      <c r="KD12" s="184"/>
      <c r="KE12" s="184"/>
      <c r="KF12" s="184"/>
      <c r="KG12" s="184"/>
      <c r="KH12" s="184"/>
      <c r="KI12" s="184"/>
      <c r="KJ12" s="184"/>
      <c r="KK12" s="184"/>
      <c r="KL12" s="184"/>
      <c r="KM12" s="184"/>
      <c r="KN12" s="184"/>
      <c r="KO12" s="184"/>
      <c r="KP12" s="184"/>
    </row>
    <row r="13" spans="1:302" s="135" customFormat="1" ht="20.25" customHeight="1">
      <c r="A13" s="181" t="s">
        <v>190</v>
      </c>
      <c r="B13" s="229" t="s">
        <v>74</v>
      </c>
      <c r="C13" s="229"/>
      <c r="D13" s="229"/>
      <c r="E13" s="230"/>
      <c r="F13" s="182">
        <f>день_первый!Z37+день_второй!Z37+день_третий!Z37+день_четвертый!Z37+день_пятый!Z37+день_шестой!Z37+день_седьмой!Z37+день_восьмой!Z37+день_десятый!Z38+день_девятый!Z54</f>
        <v>16.542600000000004</v>
      </c>
      <c r="G13" s="145">
        <v>75</v>
      </c>
      <c r="H13" s="183">
        <f t="shared" si="0"/>
        <v>1240.6950000000004</v>
      </c>
      <c r="I13" s="184"/>
      <c r="J13" s="185"/>
      <c r="K13" s="186">
        <f>(F13*2)+день_первый!Z37</f>
        <v>34.699200000000005</v>
      </c>
      <c r="L13" s="183">
        <f t="shared" si="1"/>
        <v>2602.4400000000005</v>
      </c>
      <c r="M13" s="145">
        <f t="shared" si="2"/>
        <v>693.98400000000015</v>
      </c>
      <c r="N13" s="175">
        <f t="shared" si="3"/>
        <v>52048.80000000001</v>
      </c>
      <c r="O13" s="175">
        <v>47</v>
      </c>
      <c r="P13" s="175">
        <f t="shared" si="4"/>
        <v>3525</v>
      </c>
      <c r="Q13" s="186">
        <f t="shared" si="5"/>
        <v>693.98400000000015</v>
      </c>
      <c r="R13" s="175">
        <f t="shared" si="6"/>
        <v>52048.80000000001</v>
      </c>
      <c r="S13" s="175">
        <v>47</v>
      </c>
      <c r="T13" s="175">
        <f t="shared" si="7"/>
        <v>3525</v>
      </c>
      <c r="U13" s="187">
        <f t="shared" si="8"/>
        <v>693.98400000000015</v>
      </c>
      <c r="V13" s="175">
        <f t="shared" si="9"/>
        <v>52048.80000000001</v>
      </c>
      <c r="W13" s="175">
        <v>47</v>
      </c>
      <c r="X13" s="175">
        <f t="shared" si="10"/>
        <v>3525</v>
      </c>
      <c r="Y13" s="187">
        <f t="shared" si="11"/>
        <v>693.98400000000015</v>
      </c>
      <c r="Z13" s="175">
        <f t="shared" si="12"/>
        <v>52048.80000000001</v>
      </c>
      <c r="AA13" s="175">
        <v>47</v>
      </c>
      <c r="AB13" s="175">
        <f t="shared" si="13"/>
        <v>3525</v>
      </c>
      <c r="AC13" s="187">
        <f t="shared" si="14"/>
        <v>693.98400000000015</v>
      </c>
      <c r="AD13" s="175">
        <f t="shared" si="15"/>
        <v>52048.80000000001</v>
      </c>
      <c r="AE13" s="175">
        <v>47</v>
      </c>
      <c r="AF13" s="175">
        <f t="shared" si="16"/>
        <v>3525</v>
      </c>
      <c r="AG13" s="187">
        <f t="shared" si="17"/>
        <v>693.98400000000015</v>
      </c>
      <c r="AH13" s="175">
        <f t="shared" si="18"/>
        <v>52048.80000000001</v>
      </c>
      <c r="AI13" s="175">
        <v>47</v>
      </c>
      <c r="AJ13" s="175">
        <f t="shared" si="19"/>
        <v>3525</v>
      </c>
      <c r="AK13" s="187">
        <f t="shared" si="20"/>
        <v>520.48800000000006</v>
      </c>
      <c r="AL13" s="175">
        <f t="shared" si="21"/>
        <v>39036.600000000006</v>
      </c>
      <c r="AM13" s="175">
        <v>35</v>
      </c>
      <c r="AN13" s="175">
        <f t="shared" si="22"/>
        <v>2625</v>
      </c>
      <c r="AO13" s="187">
        <f t="shared" si="23"/>
        <v>520.48800000000006</v>
      </c>
      <c r="AP13" s="175">
        <f t="shared" si="24"/>
        <v>39036.600000000006</v>
      </c>
      <c r="AQ13" s="175">
        <v>35</v>
      </c>
      <c r="AR13" s="175">
        <f t="shared" si="25"/>
        <v>2625</v>
      </c>
      <c r="AS13" s="187">
        <f t="shared" si="26"/>
        <v>867.48000000000013</v>
      </c>
      <c r="AT13" s="175">
        <f t="shared" si="27"/>
        <v>65061.000000000015</v>
      </c>
      <c r="AU13" s="175">
        <v>58</v>
      </c>
      <c r="AV13" s="175">
        <f t="shared" si="28"/>
        <v>4350</v>
      </c>
      <c r="AW13" s="187">
        <f t="shared" si="29"/>
        <v>693.98400000000015</v>
      </c>
      <c r="AX13" s="175">
        <f t="shared" si="30"/>
        <v>52048.80000000001</v>
      </c>
      <c r="AY13" s="175">
        <v>47</v>
      </c>
      <c r="AZ13" s="175">
        <f t="shared" si="31"/>
        <v>3525</v>
      </c>
      <c r="BA13" s="187">
        <f t="shared" si="32"/>
        <v>867.48000000000013</v>
      </c>
      <c r="BB13" s="175">
        <f t="shared" si="33"/>
        <v>65061.000000000015</v>
      </c>
      <c r="BC13" s="175">
        <v>58</v>
      </c>
      <c r="BD13" s="175">
        <f t="shared" si="34"/>
        <v>4350</v>
      </c>
      <c r="BE13" s="187">
        <f t="shared" si="35"/>
        <v>520.48800000000006</v>
      </c>
      <c r="BF13" s="175">
        <f t="shared" si="36"/>
        <v>39036.600000000006</v>
      </c>
      <c r="BG13" s="175">
        <v>35</v>
      </c>
      <c r="BH13" s="175">
        <f t="shared" si="37"/>
        <v>2625</v>
      </c>
      <c r="BI13" s="187">
        <f t="shared" si="38"/>
        <v>520.48800000000006</v>
      </c>
      <c r="BJ13" s="175">
        <f t="shared" si="39"/>
        <v>39036.600000000006</v>
      </c>
      <c r="BK13" s="175">
        <v>35</v>
      </c>
      <c r="BL13" s="175">
        <f t="shared" si="40"/>
        <v>2625</v>
      </c>
      <c r="BM13" s="187">
        <f t="shared" si="41"/>
        <v>346.99200000000008</v>
      </c>
      <c r="BN13" s="175">
        <f t="shared" si="42"/>
        <v>26024.400000000005</v>
      </c>
      <c r="BO13" s="175">
        <v>24</v>
      </c>
      <c r="BP13" s="175">
        <f t="shared" si="43"/>
        <v>1800</v>
      </c>
      <c r="BQ13" s="187">
        <f t="shared" si="44"/>
        <v>520.48800000000006</v>
      </c>
      <c r="BR13" s="175">
        <f t="shared" si="45"/>
        <v>39036.600000000006</v>
      </c>
      <c r="BS13" s="175">
        <v>35</v>
      </c>
      <c r="BT13" s="175">
        <f t="shared" si="46"/>
        <v>2625</v>
      </c>
      <c r="BU13" s="187">
        <f t="shared" si="47"/>
        <v>277.59360000000004</v>
      </c>
      <c r="BV13" s="175">
        <f t="shared" si="48"/>
        <v>20819.520000000004</v>
      </c>
      <c r="BW13" s="175">
        <v>19</v>
      </c>
      <c r="BX13" s="175">
        <f t="shared" si="49"/>
        <v>1425</v>
      </c>
      <c r="BY13" s="187">
        <f t="shared" si="50"/>
        <v>9819.8736000000026</v>
      </c>
      <c r="BZ13" s="175">
        <f t="shared" si="51"/>
        <v>736490.52</v>
      </c>
      <c r="CA13" s="175">
        <f t="shared" si="52"/>
        <v>663</v>
      </c>
      <c r="CB13" s="175">
        <f t="shared" si="53"/>
        <v>49725</v>
      </c>
      <c r="CC13" s="188"/>
      <c r="CD13" s="184"/>
      <c r="CE13" s="187">
        <f t="shared" si="54"/>
        <v>346.99200000000008</v>
      </c>
      <c r="CF13" s="175">
        <f t="shared" si="55"/>
        <v>26024.400000000005</v>
      </c>
      <c r="CG13" s="175">
        <v>24</v>
      </c>
      <c r="CH13" s="175">
        <f t="shared" si="56"/>
        <v>1800</v>
      </c>
      <c r="CI13" s="187">
        <f t="shared" si="57"/>
        <v>520.48800000000006</v>
      </c>
      <c r="CJ13" s="175">
        <f t="shared" si="58"/>
        <v>39036.600000000006</v>
      </c>
      <c r="CK13" s="175">
        <v>35</v>
      </c>
      <c r="CL13" s="175">
        <f t="shared" si="59"/>
        <v>2625</v>
      </c>
      <c r="CM13" s="187">
        <f t="shared" si="60"/>
        <v>346.99200000000008</v>
      </c>
      <c r="CN13" s="175">
        <f t="shared" si="61"/>
        <v>26024.400000000005</v>
      </c>
      <c r="CO13" s="175">
        <v>24</v>
      </c>
      <c r="CP13" s="175">
        <f t="shared" si="62"/>
        <v>1800</v>
      </c>
      <c r="CQ13" s="187">
        <f t="shared" si="63"/>
        <v>2081.9520000000002</v>
      </c>
      <c r="CR13" s="175">
        <f t="shared" si="64"/>
        <v>156146.40000000002</v>
      </c>
      <c r="CS13" s="175">
        <v>139</v>
      </c>
      <c r="CT13" s="175">
        <f t="shared" si="65"/>
        <v>10425</v>
      </c>
      <c r="CU13" s="187">
        <f t="shared" si="66"/>
        <v>3296.4240000000004</v>
      </c>
      <c r="CV13" s="175">
        <f t="shared" si="67"/>
        <v>247231.80000000005</v>
      </c>
      <c r="CW13" s="175">
        <f t="shared" si="68"/>
        <v>222</v>
      </c>
      <c r="CX13" s="175">
        <f t="shared" si="69"/>
        <v>16650</v>
      </c>
      <c r="CY13" s="175">
        <f t="shared" si="70"/>
        <v>885</v>
      </c>
      <c r="CZ13" s="175">
        <f t="shared" si="71"/>
        <v>66375</v>
      </c>
      <c r="DA13" s="184"/>
      <c r="DB13" s="184"/>
      <c r="DC13" s="184"/>
      <c r="DD13" s="184"/>
      <c r="DE13" s="184"/>
      <c r="DF13" s="184"/>
      <c r="DG13" s="184"/>
      <c r="DH13" s="184"/>
      <c r="DI13" s="184"/>
      <c r="DJ13" s="184"/>
      <c r="DK13" s="184"/>
      <c r="DL13" s="184"/>
      <c r="DM13" s="184"/>
      <c r="DN13" s="184"/>
      <c r="DO13" s="184"/>
      <c r="DP13" s="184"/>
      <c r="DQ13" s="184"/>
      <c r="DR13" s="184"/>
      <c r="DS13" s="184"/>
      <c r="DT13" s="184"/>
      <c r="DU13" s="184"/>
      <c r="DV13" s="184"/>
      <c r="DW13" s="184"/>
      <c r="DX13" s="184"/>
      <c r="DY13" s="184"/>
      <c r="DZ13" s="184"/>
      <c r="EA13" s="184"/>
      <c r="EB13" s="184"/>
      <c r="EC13" s="184"/>
      <c r="ED13" s="184"/>
      <c r="EE13" s="184"/>
      <c r="EF13" s="184"/>
      <c r="EG13" s="184"/>
      <c r="EH13" s="184"/>
      <c r="EI13" s="184"/>
      <c r="EJ13" s="184"/>
      <c r="EK13" s="184"/>
      <c r="EL13" s="184"/>
      <c r="EM13" s="184"/>
      <c r="EN13" s="184"/>
      <c r="EO13" s="184"/>
      <c r="EP13" s="184"/>
      <c r="EQ13" s="184"/>
      <c r="ER13" s="184"/>
      <c r="ES13" s="184"/>
      <c r="ET13" s="184"/>
      <c r="EU13" s="184"/>
      <c r="EV13" s="184"/>
      <c r="EW13" s="184"/>
      <c r="EX13" s="184"/>
      <c r="EY13" s="184"/>
      <c r="EZ13" s="184"/>
      <c r="FA13" s="184"/>
      <c r="FB13" s="184"/>
      <c r="FC13" s="184"/>
      <c r="FD13" s="184"/>
      <c r="FE13" s="184"/>
      <c r="FF13" s="184"/>
      <c r="FG13" s="184"/>
      <c r="FH13" s="184"/>
      <c r="FI13" s="184"/>
      <c r="FJ13" s="184"/>
      <c r="FK13" s="184"/>
      <c r="FL13" s="184"/>
      <c r="FM13" s="184"/>
      <c r="FN13" s="184"/>
      <c r="FO13" s="184"/>
      <c r="FP13" s="184"/>
      <c r="FQ13" s="184"/>
      <c r="FR13" s="184"/>
      <c r="FS13" s="184"/>
      <c r="FT13" s="184"/>
      <c r="FU13" s="184"/>
      <c r="FV13" s="184"/>
      <c r="FW13" s="184"/>
      <c r="FX13" s="184"/>
      <c r="FY13" s="184"/>
      <c r="FZ13" s="184"/>
      <c r="GA13" s="184"/>
      <c r="GB13" s="184"/>
      <c r="GC13" s="184"/>
      <c r="GD13" s="184"/>
      <c r="GE13" s="184"/>
      <c r="GF13" s="184"/>
      <c r="GG13" s="184"/>
      <c r="GH13" s="184"/>
      <c r="GI13" s="184"/>
      <c r="GJ13" s="184"/>
      <c r="GK13" s="184"/>
      <c r="GL13" s="184"/>
      <c r="GM13" s="184"/>
      <c r="GN13" s="184"/>
      <c r="GO13" s="184"/>
      <c r="GP13" s="184"/>
      <c r="GQ13" s="184"/>
      <c r="GR13" s="184"/>
      <c r="GS13" s="184"/>
      <c r="GT13" s="184"/>
      <c r="GU13" s="184"/>
      <c r="GV13" s="184"/>
      <c r="GW13" s="184"/>
      <c r="GX13" s="184"/>
      <c r="GY13" s="184"/>
      <c r="GZ13" s="184"/>
      <c r="HA13" s="184"/>
      <c r="HB13" s="184"/>
      <c r="HC13" s="184"/>
      <c r="HD13" s="184"/>
      <c r="HE13" s="184"/>
      <c r="HF13" s="184"/>
      <c r="HG13" s="184"/>
      <c r="HH13" s="184"/>
      <c r="HI13" s="184"/>
      <c r="HJ13" s="184"/>
      <c r="HK13" s="184"/>
      <c r="HL13" s="184"/>
      <c r="HM13" s="184"/>
      <c r="HN13" s="184"/>
      <c r="HO13" s="184"/>
      <c r="HP13" s="184"/>
      <c r="HQ13" s="184"/>
      <c r="HR13" s="184"/>
      <c r="HS13" s="184"/>
      <c r="HT13" s="184"/>
      <c r="HU13" s="184"/>
      <c r="HV13" s="184"/>
      <c r="HW13" s="184"/>
      <c r="HX13" s="184"/>
      <c r="HY13" s="184"/>
      <c r="HZ13" s="184"/>
      <c r="IA13" s="184"/>
      <c r="IB13" s="184"/>
      <c r="IC13" s="184"/>
      <c r="ID13" s="184"/>
      <c r="IE13" s="184"/>
      <c r="IF13" s="184"/>
      <c r="IG13" s="184"/>
      <c r="IH13" s="184"/>
      <c r="II13" s="184"/>
      <c r="IJ13" s="184"/>
      <c r="IK13" s="184"/>
      <c r="IL13" s="184"/>
      <c r="IM13" s="184"/>
      <c r="IN13" s="184"/>
      <c r="IO13" s="184"/>
      <c r="IP13" s="184"/>
      <c r="IQ13" s="184"/>
      <c r="IR13" s="184"/>
      <c r="IS13" s="184"/>
      <c r="IT13" s="184"/>
      <c r="IU13" s="184"/>
      <c r="IV13" s="184"/>
      <c r="IW13" s="184"/>
      <c r="IX13" s="184"/>
      <c r="IY13" s="184"/>
      <c r="IZ13" s="184"/>
      <c r="JA13" s="184"/>
      <c r="JB13" s="184"/>
      <c r="JC13" s="184"/>
      <c r="JD13" s="184"/>
      <c r="JE13" s="184"/>
      <c r="JF13" s="184"/>
      <c r="JG13" s="184"/>
      <c r="JH13" s="184"/>
      <c r="JI13" s="184"/>
      <c r="JJ13" s="184"/>
      <c r="JK13" s="184"/>
      <c r="JL13" s="184"/>
      <c r="JM13" s="184"/>
      <c r="JN13" s="184"/>
      <c r="JO13" s="184"/>
      <c r="JP13" s="184"/>
      <c r="JQ13" s="184"/>
      <c r="JR13" s="184"/>
      <c r="JS13" s="184"/>
      <c r="JT13" s="184"/>
      <c r="JU13" s="184"/>
      <c r="JV13" s="184"/>
      <c r="JW13" s="184"/>
      <c r="JX13" s="184"/>
      <c r="JY13" s="184"/>
      <c r="JZ13" s="184"/>
      <c r="KA13" s="184"/>
      <c r="KB13" s="184"/>
      <c r="KC13" s="184"/>
      <c r="KD13" s="184"/>
      <c r="KE13" s="184"/>
      <c r="KF13" s="184"/>
      <c r="KG13" s="184"/>
      <c r="KH13" s="184"/>
      <c r="KI13" s="184"/>
      <c r="KJ13" s="184"/>
      <c r="KK13" s="184"/>
      <c r="KL13" s="184"/>
      <c r="KM13" s="184"/>
      <c r="KN13" s="184"/>
      <c r="KO13" s="184"/>
      <c r="KP13" s="184"/>
    </row>
    <row r="14" spans="1:302" s="135" customFormat="1" ht="20.25" customHeight="1">
      <c r="A14" s="181" t="s">
        <v>191</v>
      </c>
      <c r="B14" s="229" t="s">
        <v>192</v>
      </c>
      <c r="C14" s="229"/>
      <c r="D14" s="229"/>
      <c r="E14" s="230"/>
      <c r="F14" s="182">
        <f>день_второй!Z27+день_третий!Z53+день_восьмой!Z53+день_десятый!Z57+день_первый!Z56</f>
        <v>18.235499999999998</v>
      </c>
      <c r="G14" s="145">
        <v>125</v>
      </c>
      <c r="H14" s="183">
        <f t="shared" si="0"/>
        <v>2279.4375</v>
      </c>
      <c r="I14" s="184"/>
      <c r="J14" s="185"/>
      <c r="K14" s="186">
        <f>(F14*2)+день_первый!Z56</f>
        <v>38.045999999999999</v>
      </c>
      <c r="L14" s="183">
        <f t="shared" si="1"/>
        <v>4755.75</v>
      </c>
      <c r="M14" s="145">
        <f t="shared" si="2"/>
        <v>760.92</v>
      </c>
      <c r="N14" s="175">
        <f t="shared" si="3"/>
        <v>95115</v>
      </c>
      <c r="O14" s="175">
        <v>10.72</v>
      </c>
      <c r="P14" s="175">
        <f t="shared" si="4"/>
        <v>1340</v>
      </c>
      <c r="Q14" s="186">
        <f t="shared" si="5"/>
        <v>760.92</v>
      </c>
      <c r="R14" s="175">
        <f t="shared" si="6"/>
        <v>95115</v>
      </c>
      <c r="S14" s="175">
        <v>10.72</v>
      </c>
      <c r="T14" s="175">
        <f t="shared" si="7"/>
        <v>1340</v>
      </c>
      <c r="U14" s="187">
        <f t="shared" si="8"/>
        <v>760.92</v>
      </c>
      <c r="V14" s="175">
        <f t="shared" si="9"/>
        <v>95115</v>
      </c>
      <c r="W14" s="175">
        <v>10.72</v>
      </c>
      <c r="X14" s="175">
        <f t="shared" si="10"/>
        <v>1340</v>
      </c>
      <c r="Y14" s="187">
        <f t="shared" si="11"/>
        <v>760.92</v>
      </c>
      <c r="Z14" s="175">
        <f t="shared" si="12"/>
        <v>95115</v>
      </c>
      <c r="AA14" s="175">
        <v>10.72</v>
      </c>
      <c r="AB14" s="175">
        <f t="shared" si="13"/>
        <v>1340</v>
      </c>
      <c r="AC14" s="187">
        <f t="shared" si="14"/>
        <v>760.92</v>
      </c>
      <c r="AD14" s="175">
        <f t="shared" si="15"/>
        <v>95115</v>
      </c>
      <c r="AE14" s="175">
        <v>10.72</v>
      </c>
      <c r="AF14" s="175">
        <f t="shared" si="16"/>
        <v>1340</v>
      </c>
      <c r="AG14" s="187">
        <f t="shared" si="17"/>
        <v>760.92</v>
      </c>
      <c r="AH14" s="175">
        <f t="shared" si="18"/>
        <v>95115</v>
      </c>
      <c r="AI14" s="175">
        <v>10.72</v>
      </c>
      <c r="AJ14" s="175">
        <f t="shared" si="19"/>
        <v>1340</v>
      </c>
      <c r="AK14" s="187">
        <f t="shared" si="20"/>
        <v>570.68999999999994</v>
      </c>
      <c r="AL14" s="175">
        <f t="shared" si="21"/>
        <v>71336.25</v>
      </c>
      <c r="AM14" s="175">
        <v>8.0399999999999991</v>
      </c>
      <c r="AN14" s="175">
        <f t="shared" si="22"/>
        <v>1004.9999999999999</v>
      </c>
      <c r="AO14" s="187">
        <f t="shared" si="23"/>
        <v>570.68999999999994</v>
      </c>
      <c r="AP14" s="175">
        <f t="shared" si="24"/>
        <v>71336.25</v>
      </c>
      <c r="AQ14" s="175">
        <v>8.0399999999999991</v>
      </c>
      <c r="AR14" s="175">
        <f t="shared" si="25"/>
        <v>1004.9999999999999</v>
      </c>
      <c r="AS14" s="187">
        <f t="shared" si="26"/>
        <v>951.15</v>
      </c>
      <c r="AT14" s="175">
        <f t="shared" si="27"/>
        <v>118893.75</v>
      </c>
      <c r="AU14" s="175">
        <v>13.41</v>
      </c>
      <c r="AV14" s="175">
        <f t="shared" si="28"/>
        <v>1676.25</v>
      </c>
      <c r="AW14" s="187">
        <f t="shared" si="29"/>
        <v>760.92</v>
      </c>
      <c r="AX14" s="175">
        <f t="shared" si="30"/>
        <v>95115</v>
      </c>
      <c r="AY14" s="175">
        <v>10.72</v>
      </c>
      <c r="AZ14" s="175">
        <f t="shared" si="31"/>
        <v>1340</v>
      </c>
      <c r="BA14" s="187">
        <f t="shared" si="32"/>
        <v>951.15</v>
      </c>
      <c r="BB14" s="175">
        <f t="shared" si="33"/>
        <v>118893.75</v>
      </c>
      <c r="BC14" s="175">
        <v>13.41</v>
      </c>
      <c r="BD14" s="175">
        <f t="shared" si="34"/>
        <v>1676.25</v>
      </c>
      <c r="BE14" s="187">
        <f t="shared" si="35"/>
        <v>570.68999999999994</v>
      </c>
      <c r="BF14" s="175">
        <f t="shared" si="36"/>
        <v>71336.25</v>
      </c>
      <c r="BG14" s="175">
        <v>8.0399999999999991</v>
      </c>
      <c r="BH14" s="175">
        <f t="shared" si="37"/>
        <v>1004.9999999999999</v>
      </c>
      <c r="BI14" s="187">
        <f t="shared" si="38"/>
        <v>570.68999999999994</v>
      </c>
      <c r="BJ14" s="175">
        <f t="shared" si="39"/>
        <v>71336.25</v>
      </c>
      <c r="BK14" s="175">
        <v>8.0399999999999991</v>
      </c>
      <c r="BL14" s="175">
        <f t="shared" si="40"/>
        <v>1004.9999999999999</v>
      </c>
      <c r="BM14" s="187">
        <f t="shared" si="41"/>
        <v>380.46</v>
      </c>
      <c r="BN14" s="175">
        <f t="shared" si="42"/>
        <v>47557.5</v>
      </c>
      <c r="BO14" s="175">
        <v>5.36</v>
      </c>
      <c r="BP14" s="175">
        <f t="shared" si="43"/>
        <v>670</v>
      </c>
      <c r="BQ14" s="187">
        <f t="shared" si="44"/>
        <v>570.68999999999994</v>
      </c>
      <c r="BR14" s="175">
        <f t="shared" si="45"/>
        <v>71336.25</v>
      </c>
      <c r="BS14" s="175">
        <v>8.0399999999999991</v>
      </c>
      <c r="BT14" s="175">
        <f t="shared" si="46"/>
        <v>1004.9999999999999</v>
      </c>
      <c r="BU14" s="187">
        <f t="shared" si="47"/>
        <v>304.36799999999999</v>
      </c>
      <c r="BV14" s="175">
        <f t="shared" si="48"/>
        <v>38046</v>
      </c>
      <c r="BW14" s="175">
        <v>4.29</v>
      </c>
      <c r="BX14" s="175">
        <f t="shared" si="49"/>
        <v>536.25</v>
      </c>
      <c r="BY14" s="187">
        <f t="shared" si="50"/>
        <v>10767.018</v>
      </c>
      <c r="BZ14" s="175">
        <f t="shared" si="51"/>
        <v>1345877.25</v>
      </c>
      <c r="CA14" s="175">
        <f t="shared" si="52"/>
        <v>151.70999999999998</v>
      </c>
      <c r="CB14" s="175">
        <f t="shared" si="53"/>
        <v>18963.75</v>
      </c>
      <c r="CC14" s="188"/>
      <c r="CD14" s="184"/>
      <c r="CE14" s="187">
        <f t="shared" si="54"/>
        <v>380.46</v>
      </c>
      <c r="CF14" s="175">
        <f t="shared" si="55"/>
        <v>47557.5</v>
      </c>
      <c r="CG14" s="175">
        <v>5.36</v>
      </c>
      <c r="CH14" s="175">
        <f t="shared" si="56"/>
        <v>670</v>
      </c>
      <c r="CI14" s="187">
        <f t="shared" si="57"/>
        <v>570.68999999999994</v>
      </c>
      <c r="CJ14" s="175">
        <f t="shared" si="58"/>
        <v>71336.25</v>
      </c>
      <c r="CK14" s="175">
        <v>8.0399999999999991</v>
      </c>
      <c r="CL14" s="175">
        <f t="shared" si="59"/>
        <v>1004.9999999999999</v>
      </c>
      <c r="CM14" s="187">
        <f t="shared" si="60"/>
        <v>380.46</v>
      </c>
      <c r="CN14" s="175">
        <f t="shared" si="61"/>
        <v>47557.5</v>
      </c>
      <c r="CO14" s="175">
        <v>5.36</v>
      </c>
      <c r="CP14" s="175">
        <f t="shared" si="62"/>
        <v>670</v>
      </c>
      <c r="CQ14" s="187">
        <f t="shared" si="63"/>
        <v>2282.7599999999998</v>
      </c>
      <c r="CR14" s="175">
        <f t="shared" si="64"/>
        <v>285345</v>
      </c>
      <c r="CS14" s="175">
        <v>32.18</v>
      </c>
      <c r="CT14" s="175">
        <f t="shared" si="65"/>
        <v>4022.5</v>
      </c>
      <c r="CU14" s="187">
        <f t="shared" si="66"/>
        <v>3614.37</v>
      </c>
      <c r="CV14" s="175">
        <f t="shared" si="67"/>
        <v>451796.25</v>
      </c>
      <c r="CW14" s="175">
        <f t="shared" si="68"/>
        <v>50.94</v>
      </c>
      <c r="CX14" s="175">
        <f t="shared" si="69"/>
        <v>6367.5</v>
      </c>
      <c r="CY14" s="175">
        <f t="shared" si="70"/>
        <v>202.64999999999998</v>
      </c>
      <c r="CZ14" s="175">
        <f t="shared" si="71"/>
        <v>25331.25</v>
      </c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4"/>
      <c r="DT14" s="184"/>
      <c r="DU14" s="184"/>
      <c r="DV14" s="184"/>
      <c r="DW14" s="184"/>
      <c r="DX14" s="184"/>
      <c r="DY14" s="184"/>
      <c r="DZ14" s="184"/>
      <c r="EA14" s="18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4"/>
      <c r="EU14" s="184"/>
      <c r="EV14" s="184"/>
      <c r="EW14" s="184"/>
      <c r="EX14" s="184"/>
      <c r="EY14" s="184"/>
      <c r="EZ14" s="184"/>
      <c r="FA14" s="184"/>
      <c r="FB14" s="184"/>
      <c r="FC14" s="184"/>
      <c r="FD14" s="184"/>
      <c r="FE14" s="184"/>
      <c r="FF14" s="184"/>
      <c r="FG14" s="184"/>
      <c r="FH14" s="184"/>
      <c r="FI14" s="184"/>
      <c r="FJ14" s="184"/>
      <c r="FK14" s="184"/>
      <c r="FL14" s="184"/>
      <c r="FM14" s="184"/>
      <c r="FN14" s="184"/>
      <c r="FO14" s="184"/>
      <c r="FP14" s="184"/>
      <c r="FQ14" s="184"/>
      <c r="FR14" s="184"/>
      <c r="FS14" s="184"/>
      <c r="FT14" s="184"/>
      <c r="FU14" s="184"/>
      <c r="FV14" s="184"/>
      <c r="FW14" s="184"/>
      <c r="FX14" s="184"/>
      <c r="FY14" s="184"/>
      <c r="FZ14" s="184"/>
      <c r="GA14" s="184"/>
      <c r="GB14" s="184"/>
      <c r="GC14" s="184"/>
      <c r="GD14" s="184"/>
      <c r="GE14" s="184"/>
      <c r="GF14" s="184"/>
      <c r="GG14" s="184"/>
      <c r="GH14" s="184"/>
      <c r="GI14" s="184"/>
      <c r="GJ14" s="184"/>
      <c r="GK14" s="184"/>
      <c r="GL14" s="184"/>
      <c r="GM14" s="184"/>
      <c r="GN14" s="184"/>
      <c r="GO14" s="184"/>
      <c r="GP14" s="184"/>
      <c r="GQ14" s="184"/>
      <c r="GR14" s="184"/>
      <c r="GS14" s="184"/>
      <c r="GT14" s="184"/>
      <c r="GU14" s="184"/>
      <c r="GV14" s="184"/>
      <c r="GW14" s="184"/>
      <c r="GX14" s="184"/>
      <c r="GY14" s="184"/>
      <c r="GZ14" s="184"/>
      <c r="HA14" s="184"/>
      <c r="HB14" s="184"/>
      <c r="HC14" s="184"/>
      <c r="HD14" s="184"/>
      <c r="HE14" s="184"/>
      <c r="HF14" s="184"/>
      <c r="HG14" s="184"/>
      <c r="HH14" s="184"/>
      <c r="HI14" s="184"/>
      <c r="HJ14" s="184"/>
      <c r="HK14" s="184"/>
      <c r="HL14" s="184"/>
      <c r="HM14" s="184"/>
      <c r="HN14" s="184"/>
      <c r="HO14" s="184"/>
      <c r="HP14" s="184"/>
      <c r="HQ14" s="184"/>
      <c r="HR14" s="184"/>
      <c r="HS14" s="184"/>
      <c r="HT14" s="184"/>
      <c r="HU14" s="184"/>
      <c r="HV14" s="184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  <c r="IN14" s="184"/>
      <c r="IO14" s="184"/>
      <c r="IP14" s="184"/>
      <c r="IQ14" s="184"/>
      <c r="IR14" s="184"/>
      <c r="IS14" s="184"/>
      <c r="IT14" s="184"/>
      <c r="IU14" s="184"/>
      <c r="IV14" s="184"/>
      <c r="IW14" s="184"/>
      <c r="IX14" s="184"/>
      <c r="IY14" s="184"/>
      <c r="IZ14" s="184"/>
      <c r="JA14" s="184"/>
      <c r="JB14" s="184"/>
      <c r="JC14" s="184"/>
      <c r="JD14" s="184"/>
      <c r="JE14" s="184"/>
      <c r="JF14" s="184"/>
      <c r="JG14" s="184"/>
      <c r="JH14" s="184"/>
      <c r="JI14" s="184"/>
      <c r="JJ14" s="184"/>
      <c r="JK14" s="184"/>
      <c r="JL14" s="184"/>
      <c r="JM14" s="184"/>
      <c r="JN14" s="184"/>
      <c r="JO14" s="184"/>
      <c r="JP14" s="184"/>
      <c r="JQ14" s="184"/>
      <c r="JR14" s="184"/>
      <c r="JS14" s="184"/>
      <c r="JT14" s="184"/>
      <c r="JU14" s="184"/>
      <c r="JV14" s="184"/>
      <c r="JW14" s="184"/>
      <c r="JX14" s="184"/>
      <c r="JY14" s="184"/>
      <c r="JZ14" s="184"/>
      <c r="KA14" s="184"/>
      <c r="KB14" s="184"/>
      <c r="KC14" s="184"/>
      <c r="KD14" s="184"/>
      <c r="KE14" s="184"/>
      <c r="KF14" s="184"/>
      <c r="KG14" s="184"/>
      <c r="KH14" s="184"/>
      <c r="KI14" s="184"/>
      <c r="KJ14" s="184"/>
      <c r="KK14" s="184"/>
      <c r="KL14" s="184"/>
      <c r="KM14" s="184"/>
      <c r="KN14" s="184"/>
      <c r="KO14" s="184"/>
      <c r="KP14" s="184"/>
    </row>
    <row r="15" spans="1:302" ht="20.25" hidden="1" customHeight="1">
      <c r="A15" s="93" t="s">
        <v>193</v>
      </c>
      <c r="B15" s="231" t="s">
        <v>116</v>
      </c>
      <c r="C15" s="231"/>
      <c r="D15" s="231"/>
      <c r="E15" s="232"/>
      <c r="F15" s="99">
        <f>день_второй!Z32+день_третий!Z27+день_четвертый!Z27+день_девятый!Z27</f>
        <v>0</v>
      </c>
      <c r="G15" s="100">
        <v>0</v>
      </c>
      <c r="H15" s="106">
        <f t="shared" si="0"/>
        <v>0</v>
      </c>
      <c r="J15" s="138"/>
      <c r="K15" s="106"/>
      <c r="L15" s="106">
        <f t="shared" si="1"/>
        <v>0</v>
      </c>
      <c r="M15" s="100">
        <f t="shared" si="2"/>
        <v>0</v>
      </c>
      <c r="N15" s="102">
        <f t="shared" si="3"/>
        <v>0</v>
      </c>
      <c r="O15" s="102"/>
      <c r="P15" s="102">
        <f t="shared" si="4"/>
        <v>0</v>
      </c>
      <c r="Q15" s="162">
        <f t="shared" si="5"/>
        <v>0</v>
      </c>
      <c r="R15" s="102">
        <f t="shared" si="6"/>
        <v>0</v>
      </c>
      <c r="S15" s="102"/>
      <c r="T15" s="102">
        <f t="shared" si="7"/>
        <v>0</v>
      </c>
      <c r="U15" s="163">
        <f t="shared" si="8"/>
        <v>0</v>
      </c>
      <c r="V15" s="102">
        <f t="shared" si="9"/>
        <v>0</v>
      </c>
      <c r="W15" s="102"/>
      <c r="X15" s="102">
        <f t="shared" si="10"/>
        <v>0</v>
      </c>
      <c r="Y15" s="163">
        <f t="shared" si="11"/>
        <v>0</v>
      </c>
      <c r="Z15" s="102">
        <f t="shared" si="12"/>
        <v>0</v>
      </c>
      <c r="AA15" s="102"/>
      <c r="AB15" s="102">
        <f t="shared" si="13"/>
        <v>0</v>
      </c>
      <c r="AC15" s="163">
        <f t="shared" si="14"/>
        <v>0</v>
      </c>
      <c r="AD15" s="102">
        <f t="shared" si="15"/>
        <v>0</v>
      </c>
      <c r="AE15" s="102"/>
      <c r="AF15" s="102">
        <f t="shared" si="16"/>
        <v>0</v>
      </c>
      <c r="AG15" s="163">
        <f t="shared" si="17"/>
        <v>0</v>
      </c>
      <c r="AH15" s="102">
        <f t="shared" si="18"/>
        <v>0</v>
      </c>
      <c r="AI15" s="102"/>
      <c r="AJ15" s="102">
        <f t="shared" si="19"/>
        <v>0</v>
      </c>
      <c r="AK15" s="163">
        <f t="shared" si="20"/>
        <v>0</v>
      </c>
      <c r="AL15" s="102">
        <f t="shared" si="21"/>
        <v>0</v>
      </c>
      <c r="AM15" s="102"/>
      <c r="AN15" s="102">
        <f t="shared" si="22"/>
        <v>0</v>
      </c>
      <c r="AO15" s="163">
        <f t="shared" si="23"/>
        <v>0</v>
      </c>
      <c r="AP15" s="102">
        <f t="shared" si="24"/>
        <v>0</v>
      </c>
      <c r="AQ15" s="102"/>
      <c r="AR15" s="102">
        <f t="shared" si="25"/>
        <v>0</v>
      </c>
      <c r="AS15" s="163">
        <f t="shared" si="26"/>
        <v>0</v>
      </c>
      <c r="AT15" s="102">
        <f t="shared" si="27"/>
        <v>0</v>
      </c>
      <c r="AU15" s="102"/>
      <c r="AV15" s="102">
        <f t="shared" si="28"/>
        <v>0</v>
      </c>
      <c r="AW15" s="163">
        <f t="shared" si="29"/>
        <v>0</v>
      </c>
      <c r="AX15" s="102">
        <f t="shared" si="30"/>
        <v>0</v>
      </c>
      <c r="AY15" s="102"/>
      <c r="AZ15" s="102">
        <f t="shared" si="31"/>
        <v>0</v>
      </c>
      <c r="BA15" s="163">
        <f t="shared" si="32"/>
        <v>0</v>
      </c>
      <c r="BB15" s="102">
        <f t="shared" si="33"/>
        <v>0</v>
      </c>
      <c r="BC15" s="102"/>
      <c r="BD15" s="102">
        <f t="shared" si="34"/>
        <v>0</v>
      </c>
      <c r="BE15" s="163">
        <f t="shared" si="35"/>
        <v>0</v>
      </c>
      <c r="BF15" s="102">
        <f t="shared" si="36"/>
        <v>0</v>
      </c>
      <c r="BG15" s="102"/>
      <c r="BH15" s="102">
        <f t="shared" si="37"/>
        <v>0</v>
      </c>
      <c r="BI15" s="163">
        <f t="shared" si="38"/>
        <v>0</v>
      </c>
      <c r="BJ15" s="102">
        <f t="shared" si="39"/>
        <v>0</v>
      </c>
      <c r="BK15" s="102"/>
      <c r="BL15" s="102">
        <f t="shared" si="40"/>
        <v>0</v>
      </c>
      <c r="BM15" s="163">
        <f t="shared" si="41"/>
        <v>0</v>
      </c>
      <c r="BN15" s="102">
        <f t="shared" si="42"/>
        <v>0</v>
      </c>
      <c r="BO15" s="102"/>
      <c r="BP15" s="102">
        <f t="shared" si="43"/>
        <v>0</v>
      </c>
      <c r="BQ15" s="163">
        <f t="shared" si="44"/>
        <v>0</v>
      </c>
      <c r="BR15" s="102">
        <f t="shared" si="45"/>
        <v>0</v>
      </c>
      <c r="BS15" s="102"/>
      <c r="BT15" s="102">
        <f t="shared" si="46"/>
        <v>0</v>
      </c>
      <c r="BU15" s="163">
        <f t="shared" si="47"/>
        <v>0</v>
      </c>
      <c r="BV15" s="102">
        <f t="shared" si="48"/>
        <v>0</v>
      </c>
      <c r="BW15" s="102"/>
      <c r="BX15" s="102">
        <f t="shared" si="49"/>
        <v>0</v>
      </c>
      <c r="BY15" s="163">
        <f t="shared" si="50"/>
        <v>0</v>
      </c>
      <c r="BZ15" s="102">
        <f t="shared" si="51"/>
        <v>0</v>
      </c>
      <c r="CA15" s="102">
        <f t="shared" si="52"/>
        <v>0</v>
      </c>
      <c r="CB15" s="102">
        <f t="shared" si="53"/>
        <v>0</v>
      </c>
      <c r="CC15" s="139"/>
      <c r="CE15" s="163">
        <f t="shared" si="54"/>
        <v>0</v>
      </c>
      <c r="CF15" s="102">
        <f t="shared" si="55"/>
        <v>0</v>
      </c>
      <c r="CG15" s="102"/>
      <c r="CH15" s="102">
        <f t="shared" si="56"/>
        <v>0</v>
      </c>
      <c r="CI15" s="163">
        <f t="shared" si="57"/>
        <v>0</v>
      </c>
      <c r="CJ15" s="102">
        <f t="shared" si="58"/>
        <v>0</v>
      </c>
      <c r="CK15" s="102"/>
      <c r="CL15" s="102">
        <f t="shared" si="59"/>
        <v>0</v>
      </c>
      <c r="CM15" s="163">
        <f t="shared" si="60"/>
        <v>0</v>
      </c>
      <c r="CN15" s="102">
        <f t="shared" si="61"/>
        <v>0</v>
      </c>
      <c r="CO15" s="102"/>
      <c r="CP15" s="102">
        <f t="shared" si="62"/>
        <v>0</v>
      </c>
      <c r="CQ15" s="163">
        <f t="shared" si="63"/>
        <v>0</v>
      </c>
      <c r="CR15" s="102">
        <f t="shared" si="64"/>
        <v>0</v>
      </c>
      <c r="CS15" s="102"/>
      <c r="CT15" s="102">
        <f t="shared" si="65"/>
        <v>0</v>
      </c>
      <c r="CU15" s="163">
        <f t="shared" si="66"/>
        <v>0</v>
      </c>
      <c r="CV15" s="102">
        <f t="shared" si="67"/>
        <v>0</v>
      </c>
      <c r="CW15" s="102">
        <f t="shared" si="68"/>
        <v>0</v>
      </c>
      <c r="CX15" s="102">
        <f t="shared" si="69"/>
        <v>0</v>
      </c>
      <c r="CY15" s="102">
        <f t="shared" si="70"/>
        <v>0</v>
      </c>
      <c r="CZ15" s="102">
        <f t="shared" si="71"/>
        <v>0</v>
      </c>
    </row>
    <row r="16" spans="1:302" ht="20.25" hidden="1" customHeight="1">
      <c r="A16" s="93" t="s">
        <v>194</v>
      </c>
      <c r="B16" s="231" t="s">
        <v>259</v>
      </c>
      <c r="C16" s="231"/>
      <c r="D16" s="231"/>
      <c r="E16" s="232"/>
      <c r="F16" s="142">
        <f>день_первый!Z57+день_шестой!Z55+день_восьмой!Z57</f>
        <v>0</v>
      </c>
      <c r="G16" s="100">
        <v>780</v>
      </c>
      <c r="H16" s="106">
        <f t="shared" si="0"/>
        <v>0</v>
      </c>
      <c r="J16" s="138"/>
      <c r="K16" s="106"/>
      <c r="L16" s="106">
        <f t="shared" si="1"/>
        <v>0</v>
      </c>
      <c r="M16" s="100">
        <f t="shared" si="2"/>
        <v>0</v>
      </c>
      <c r="N16" s="102">
        <f t="shared" si="3"/>
        <v>0</v>
      </c>
      <c r="O16" s="102"/>
      <c r="P16" s="102">
        <f t="shared" si="4"/>
        <v>0</v>
      </c>
      <c r="Q16" s="162">
        <f t="shared" si="5"/>
        <v>0</v>
      </c>
      <c r="R16" s="102">
        <f t="shared" si="6"/>
        <v>0</v>
      </c>
      <c r="S16" s="102"/>
      <c r="T16" s="102">
        <f t="shared" si="7"/>
        <v>0</v>
      </c>
      <c r="U16" s="163">
        <f t="shared" si="8"/>
        <v>0</v>
      </c>
      <c r="V16" s="102">
        <f t="shared" si="9"/>
        <v>0</v>
      </c>
      <c r="W16" s="102"/>
      <c r="X16" s="102">
        <f t="shared" si="10"/>
        <v>0</v>
      </c>
      <c r="Y16" s="163">
        <f t="shared" si="11"/>
        <v>0</v>
      </c>
      <c r="Z16" s="102">
        <f t="shared" si="12"/>
        <v>0</v>
      </c>
      <c r="AA16" s="102"/>
      <c r="AB16" s="102">
        <f t="shared" si="13"/>
        <v>0</v>
      </c>
      <c r="AC16" s="163">
        <f t="shared" si="14"/>
        <v>0</v>
      </c>
      <c r="AD16" s="102">
        <f t="shared" si="15"/>
        <v>0</v>
      </c>
      <c r="AE16" s="102"/>
      <c r="AF16" s="102">
        <f t="shared" si="16"/>
        <v>0</v>
      </c>
      <c r="AG16" s="163">
        <f t="shared" si="17"/>
        <v>0</v>
      </c>
      <c r="AH16" s="102">
        <f t="shared" si="18"/>
        <v>0</v>
      </c>
      <c r="AI16" s="102"/>
      <c r="AJ16" s="102">
        <f t="shared" si="19"/>
        <v>0</v>
      </c>
      <c r="AK16" s="163">
        <f t="shared" si="20"/>
        <v>0</v>
      </c>
      <c r="AL16" s="102">
        <f t="shared" si="21"/>
        <v>0</v>
      </c>
      <c r="AM16" s="102"/>
      <c r="AN16" s="102">
        <f t="shared" si="22"/>
        <v>0</v>
      </c>
      <c r="AO16" s="163">
        <f t="shared" si="23"/>
        <v>0</v>
      </c>
      <c r="AP16" s="102">
        <f t="shared" si="24"/>
        <v>0</v>
      </c>
      <c r="AQ16" s="102"/>
      <c r="AR16" s="102">
        <f t="shared" si="25"/>
        <v>0</v>
      </c>
      <c r="AS16" s="163">
        <f t="shared" si="26"/>
        <v>0</v>
      </c>
      <c r="AT16" s="102">
        <f t="shared" si="27"/>
        <v>0</v>
      </c>
      <c r="AU16" s="102"/>
      <c r="AV16" s="102">
        <f t="shared" si="28"/>
        <v>0</v>
      </c>
      <c r="AW16" s="163">
        <f t="shared" si="29"/>
        <v>0</v>
      </c>
      <c r="AX16" s="102">
        <f t="shared" si="30"/>
        <v>0</v>
      </c>
      <c r="AY16" s="102"/>
      <c r="AZ16" s="102">
        <f t="shared" si="31"/>
        <v>0</v>
      </c>
      <c r="BA16" s="163">
        <f t="shared" si="32"/>
        <v>0</v>
      </c>
      <c r="BB16" s="102">
        <f t="shared" si="33"/>
        <v>0</v>
      </c>
      <c r="BC16" s="102"/>
      <c r="BD16" s="102">
        <f t="shared" si="34"/>
        <v>0</v>
      </c>
      <c r="BE16" s="163">
        <f t="shared" si="35"/>
        <v>0</v>
      </c>
      <c r="BF16" s="102">
        <f t="shared" si="36"/>
        <v>0</v>
      </c>
      <c r="BG16" s="102"/>
      <c r="BH16" s="102">
        <f t="shared" si="37"/>
        <v>0</v>
      </c>
      <c r="BI16" s="163">
        <f t="shared" si="38"/>
        <v>0</v>
      </c>
      <c r="BJ16" s="102">
        <f t="shared" si="39"/>
        <v>0</v>
      </c>
      <c r="BK16" s="102"/>
      <c r="BL16" s="102">
        <f t="shared" si="40"/>
        <v>0</v>
      </c>
      <c r="BM16" s="163">
        <f t="shared" si="41"/>
        <v>0</v>
      </c>
      <c r="BN16" s="102">
        <f t="shared" si="42"/>
        <v>0</v>
      </c>
      <c r="BO16" s="102"/>
      <c r="BP16" s="102">
        <f t="shared" si="43"/>
        <v>0</v>
      </c>
      <c r="BQ16" s="163">
        <f t="shared" si="44"/>
        <v>0</v>
      </c>
      <c r="BR16" s="102">
        <f t="shared" si="45"/>
        <v>0</v>
      </c>
      <c r="BS16" s="102"/>
      <c r="BT16" s="102">
        <f t="shared" si="46"/>
        <v>0</v>
      </c>
      <c r="BU16" s="163">
        <f t="shared" si="47"/>
        <v>0</v>
      </c>
      <c r="BV16" s="102">
        <f t="shared" si="48"/>
        <v>0</v>
      </c>
      <c r="BW16" s="102"/>
      <c r="BX16" s="102">
        <f t="shared" si="49"/>
        <v>0</v>
      </c>
      <c r="BY16" s="163">
        <f t="shared" si="50"/>
        <v>0</v>
      </c>
      <c r="BZ16" s="102">
        <f t="shared" si="51"/>
        <v>0</v>
      </c>
      <c r="CA16" s="102">
        <f t="shared" si="52"/>
        <v>0</v>
      </c>
      <c r="CB16" s="102">
        <f t="shared" si="53"/>
        <v>0</v>
      </c>
      <c r="CC16" s="139"/>
      <c r="CE16" s="163">
        <f t="shared" si="54"/>
        <v>0</v>
      </c>
      <c r="CF16" s="102">
        <f t="shared" si="55"/>
        <v>0</v>
      </c>
      <c r="CG16" s="102"/>
      <c r="CH16" s="102">
        <f t="shared" si="56"/>
        <v>0</v>
      </c>
      <c r="CI16" s="163">
        <f t="shared" si="57"/>
        <v>0</v>
      </c>
      <c r="CJ16" s="102">
        <f t="shared" si="58"/>
        <v>0</v>
      </c>
      <c r="CK16" s="102"/>
      <c r="CL16" s="102">
        <f t="shared" si="59"/>
        <v>0</v>
      </c>
      <c r="CM16" s="163">
        <f t="shared" si="60"/>
        <v>0</v>
      </c>
      <c r="CN16" s="102">
        <f t="shared" si="61"/>
        <v>0</v>
      </c>
      <c r="CO16" s="102"/>
      <c r="CP16" s="102">
        <f t="shared" si="62"/>
        <v>0</v>
      </c>
      <c r="CQ16" s="163">
        <f t="shared" si="63"/>
        <v>0</v>
      </c>
      <c r="CR16" s="102">
        <f t="shared" si="64"/>
        <v>0</v>
      </c>
      <c r="CS16" s="102"/>
      <c r="CT16" s="102">
        <f t="shared" si="65"/>
        <v>0</v>
      </c>
      <c r="CU16" s="163">
        <f t="shared" si="66"/>
        <v>0</v>
      </c>
      <c r="CV16" s="102">
        <f t="shared" si="67"/>
        <v>0</v>
      </c>
      <c r="CW16" s="102">
        <f t="shared" si="68"/>
        <v>0</v>
      </c>
      <c r="CX16" s="102">
        <f t="shared" si="69"/>
        <v>0</v>
      </c>
      <c r="CY16" s="102">
        <f t="shared" si="70"/>
        <v>0</v>
      </c>
      <c r="CZ16" s="102">
        <f t="shared" si="71"/>
        <v>0</v>
      </c>
    </row>
    <row r="17" spans="1:302" s="135" customFormat="1" ht="20.25" customHeight="1">
      <c r="A17" s="181" t="s">
        <v>195</v>
      </c>
      <c r="B17" s="229" t="s">
        <v>252</v>
      </c>
      <c r="C17" s="229"/>
      <c r="D17" s="229"/>
      <c r="E17" s="230"/>
      <c r="F17" s="189">
        <f>день_первый!Z40+день_третий!Z40+день_пятый!Z40+день_восьмой!Z40+день_десятый!Z54</f>
        <v>3.7725</v>
      </c>
      <c r="G17" s="145">
        <v>666.05</v>
      </c>
      <c r="H17" s="183">
        <f t="shared" si="0"/>
        <v>2512.6736249999999</v>
      </c>
      <c r="I17" s="184"/>
      <c r="J17" s="185"/>
      <c r="K17" s="186">
        <f>(F17*2)+день_первый!Z40</f>
        <v>8.2949999999999999</v>
      </c>
      <c r="L17" s="183">
        <f t="shared" si="1"/>
        <v>5524.8847499999993</v>
      </c>
      <c r="M17" s="145">
        <f t="shared" si="2"/>
        <v>165.9</v>
      </c>
      <c r="N17" s="175">
        <f t="shared" si="3"/>
        <v>110497.69499999998</v>
      </c>
      <c r="O17" s="175">
        <v>11.06</v>
      </c>
      <c r="P17" s="175">
        <f t="shared" si="4"/>
        <v>7366.5129999999999</v>
      </c>
      <c r="Q17" s="186">
        <f t="shared" si="5"/>
        <v>165.9</v>
      </c>
      <c r="R17" s="175">
        <f t="shared" si="6"/>
        <v>110497.69499999998</v>
      </c>
      <c r="S17" s="175">
        <v>11.06</v>
      </c>
      <c r="T17" s="175">
        <f t="shared" si="7"/>
        <v>7366.5129999999999</v>
      </c>
      <c r="U17" s="187">
        <f t="shared" si="8"/>
        <v>165.9</v>
      </c>
      <c r="V17" s="175">
        <f t="shared" si="9"/>
        <v>110497.69499999998</v>
      </c>
      <c r="W17" s="175">
        <v>11.06</v>
      </c>
      <c r="X17" s="175">
        <f t="shared" si="10"/>
        <v>7366.5129999999999</v>
      </c>
      <c r="Y17" s="187">
        <f t="shared" si="11"/>
        <v>165.9</v>
      </c>
      <c r="Z17" s="175">
        <f t="shared" si="12"/>
        <v>110497.69499999998</v>
      </c>
      <c r="AA17" s="175">
        <v>11.06</v>
      </c>
      <c r="AB17" s="175">
        <f t="shared" si="13"/>
        <v>7366.5129999999999</v>
      </c>
      <c r="AC17" s="187">
        <f t="shared" si="14"/>
        <v>165.9</v>
      </c>
      <c r="AD17" s="175">
        <f t="shared" si="15"/>
        <v>110497.69499999998</v>
      </c>
      <c r="AE17" s="175">
        <v>11.06</v>
      </c>
      <c r="AF17" s="175">
        <f t="shared" si="16"/>
        <v>7366.5129999999999</v>
      </c>
      <c r="AG17" s="187">
        <f t="shared" si="17"/>
        <v>165.9</v>
      </c>
      <c r="AH17" s="175">
        <f t="shared" si="18"/>
        <v>110497.69499999998</v>
      </c>
      <c r="AI17" s="175">
        <v>11.06</v>
      </c>
      <c r="AJ17" s="175">
        <f t="shared" si="19"/>
        <v>7366.5129999999999</v>
      </c>
      <c r="AK17" s="187">
        <f t="shared" si="20"/>
        <v>124.425</v>
      </c>
      <c r="AL17" s="175">
        <f t="shared" si="21"/>
        <v>82873.271249999991</v>
      </c>
      <c r="AM17" s="175">
        <v>8.2899999999999991</v>
      </c>
      <c r="AN17" s="175">
        <f t="shared" si="22"/>
        <v>5521.5544999999993</v>
      </c>
      <c r="AO17" s="187">
        <f t="shared" si="23"/>
        <v>124.425</v>
      </c>
      <c r="AP17" s="175">
        <f t="shared" si="24"/>
        <v>82873.271249999991</v>
      </c>
      <c r="AQ17" s="175">
        <v>8.2899999999999991</v>
      </c>
      <c r="AR17" s="175">
        <f t="shared" si="25"/>
        <v>5521.5544999999993</v>
      </c>
      <c r="AS17" s="187">
        <f t="shared" si="26"/>
        <v>207.375</v>
      </c>
      <c r="AT17" s="175">
        <f t="shared" si="27"/>
        <v>138122.11874999999</v>
      </c>
      <c r="AU17" s="175">
        <v>13.82</v>
      </c>
      <c r="AV17" s="175">
        <f t="shared" si="28"/>
        <v>9204.8109999999997</v>
      </c>
      <c r="AW17" s="187">
        <f t="shared" si="29"/>
        <v>165.9</v>
      </c>
      <c r="AX17" s="175">
        <f t="shared" si="30"/>
        <v>110497.69499999998</v>
      </c>
      <c r="AY17" s="175">
        <v>11.06</v>
      </c>
      <c r="AZ17" s="175">
        <f t="shared" si="31"/>
        <v>7366.5129999999999</v>
      </c>
      <c r="BA17" s="187">
        <f t="shared" si="32"/>
        <v>207.375</v>
      </c>
      <c r="BB17" s="175">
        <f t="shared" si="33"/>
        <v>138122.11874999999</v>
      </c>
      <c r="BC17" s="175">
        <v>13.82</v>
      </c>
      <c r="BD17" s="175">
        <f t="shared" si="34"/>
        <v>9204.8109999999997</v>
      </c>
      <c r="BE17" s="187">
        <f t="shared" si="35"/>
        <v>124.425</v>
      </c>
      <c r="BF17" s="175">
        <f t="shared" si="36"/>
        <v>82873.271249999991</v>
      </c>
      <c r="BG17" s="175">
        <v>8.2899999999999991</v>
      </c>
      <c r="BH17" s="175">
        <f t="shared" si="37"/>
        <v>5521.5544999999993</v>
      </c>
      <c r="BI17" s="187">
        <f t="shared" si="38"/>
        <v>124.425</v>
      </c>
      <c r="BJ17" s="175">
        <f t="shared" si="39"/>
        <v>82873.271249999991</v>
      </c>
      <c r="BK17" s="175">
        <v>8.2899999999999991</v>
      </c>
      <c r="BL17" s="175">
        <f t="shared" si="40"/>
        <v>5521.5544999999993</v>
      </c>
      <c r="BM17" s="187">
        <f t="shared" si="41"/>
        <v>82.95</v>
      </c>
      <c r="BN17" s="175">
        <f t="shared" si="42"/>
        <v>55248.847499999989</v>
      </c>
      <c r="BO17" s="175">
        <v>5.53</v>
      </c>
      <c r="BP17" s="175">
        <f t="shared" si="43"/>
        <v>3683.2565</v>
      </c>
      <c r="BQ17" s="187">
        <f t="shared" si="44"/>
        <v>124.425</v>
      </c>
      <c r="BR17" s="175">
        <f t="shared" si="45"/>
        <v>82873.271249999991</v>
      </c>
      <c r="BS17" s="175">
        <v>8.2899999999999991</v>
      </c>
      <c r="BT17" s="175">
        <f t="shared" si="46"/>
        <v>5521.5544999999993</v>
      </c>
      <c r="BU17" s="187">
        <f t="shared" si="47"/>
        <v>66.36</v>
      </c>
      <c r="BV17" s="175">
        <f t="shared" si="48"/>
        <v>44199.077999999994</v>
      </c>
      <c r="BW17" s="175">
        <v>4.42</v>
      </c>
      <c r="BX17" s="175">
        <v>2945.45</v>
      </c>
      <c r="BY17" s="187">
        <f t="shared" si="50"/>
        <v>2347.4850000000001</v>
      </c>
      <c r="BZ17" s="175">
        <f t="shared" si="51"/>
        <v>1563542.3842499997</v>
      </c>
      <c r="CA17" s="175">
        <f t="shared" si="52"/>
        <v>156.45999999999995</v>
      </c>
      <c r="CB17" s="175">
        <f t="shared" si="53"/>
        <v>104211.692</v>
      </c>
      <c r="CC17" s="188"/>
      <c r="CD17" s="184"/>
      <c r="CE17" s="187">
        <f t="shared" si="54"/>
        <v>82.95</v>
      </c>
      <c r="CF17" s="175">
        <f t="shared" si="55"/>
        <v>55248.847499999989</v>
      </c>
      <c r="CG17" s="175">
        <v>5.53</v>
      </c>
      <c r="CH17" s="175">
        <f t="shared" si="56"/>
        <v>3683.2565</v>
      </c>
      <c r="CI17" s="187">
        <f t="shared" si="57"/>
        <v>124.425</v>
      </c>
      <c r="CJ17" s="175">
        <f t="shared" si="58"/>
        <v>82873.271249999991</v>
      </c>
      <c r="CK17" s="175">
        <v>8.2899999999999991</v>
      </c>
      <c r="CL17" s="175">
        <f t="shared" si="59"/>
        <v>5521.5544999999993</v>
      </c>
      <c r="CM17" s="187">
        <f t="shared" si="60"/>
        <v>82.95</v>
      </c>
      <c r="CN17" s="175">
        <f t="shared" si="61"/>
        <v>55248.847499999989</v>
      </c>
      <c r="CO17" s="175">
        <v>5.53</v>
      </c>
      <c r="CP17" s="175">
        <f t="shared" si="62"/>
        <v>3683.2565</v>
      </c>
      <c r="CQ17" s="187">
        <f t="shared" si="63"/>
        <v>497.7</v>
      </c>
      <c r="CR17" s="175">
        <f t="shared" si="64"/>
        <v>331493.08499999996</v>
      </c>
      <c r="CS17" s="175">
        <v>33.18</v>
      </c>
      <c r="CT17" s="175">
        <f t="shared" si="65"/>
        <v>22099.538999999997</v>
      </c>
      <c r="CU17" s="187">
        <f t="shared" si="66"/>
        <v>788.02499999999998</v>
      </c>
      <c r="CV17" s="175">
        <f t="shared" si="67"/>
        <v>524864.0512499999</v>
      </c>
      <c r="CW17" s="175">
        <f t="shared" si="68"/>
        <v>52.53</v>
      </c>
      <c r="CX17" s="175">
        <f t="shared" si="69"/>
        <v>34987.606499999994</v>
      </c>
      <c r="CY17" s="175">
        <f t="shared" si="70"/>
        <v>208.98999999999995</v>
      </c>
      <c r="CZ17" s="175">
        <v>139199</v>
      </c>
      <c r="DA17" s="184"/>
      <c r="DB17" s="184"/>
      <c r="DC17" s="184"/>
      <c r="DD17" s="184"/>
      <c r="DE17" s="184"/>
      <c r="DF17" s="184"/>
      <c r="DG17" s="184"/>
      <c r="DH17" s="184"/>
      <c r="DI17" s="184"/>
      <c r="DJ17" s="184"/>
      <c r="DK17" s="184"/>
      <c r="DL17" s="184"/>
      <c r="DM17" s="184"/>
      <c r="DN17" s="184"/>
      <c r="DO17" s="184"/>
      <c r="DP17" s="184"/>
      <c r="DQ17" s="184"/>
      <c r="DR17" s="184"/>
      <c r="DS17" s="184"/>
      <c r="DT17" s="184"/>
      <c r="DU17" s="184"/>
      <c r="DV17" s="184"/>
      <c r="DW17" s="184"/>
      <c r="DX17" s="184"/>
      <c r="DY17" s="184"/>
      <c r="DZ17" s="184"/>
      <c r="EA17" s="184"/>
      <c r="EB17" s="184"/>
      <c r="EC17" s="184"/>
      <c r="ED17" s="184"/>
      <c r="EE17" s="184"/>
      <c r="EF17" s="184"/>
      <c r="EG17" s="184"/>
      <c r="EH17" s="184"/>
      <c r="EI17" s="184"/>
      <c r="EJ17" s="184"/>
      <c r="EK17" s="184"/>
      <c r="EL17" s="184"/>
      <c r="EM17" s="184"/>
      <c r="EN17" s="184"/>
      <c r="EO17" s="184"/>
      <c r="EP17" s="184"/>
      <c r="EQ17" s="184"/>
      <c r="ER17" s="184"/>
      <c r="ES17" s="184"/>
      <c r="ET17" s="184"/>
      <c r="EU17" s="184"/>
      <c r="EV17" s="184"/>
      <c r="EW17" s="184"/>
      <c r="EX17" s="184"/>
      <c r="EY17" s="184"/>
      <c r="EZ17" s="184"/>
      <c r="FA17" s="184"/>
      <c r="FB17" s="184"/>
      <c r="FC17" s="184"/>
      <c r="FD17" s="184"/>
      <c r="FE17" s="184"/>
      <c r="FF17" s="184"/>
      <c r="FG17" s="184"/>
      <c r="FH17" s="184"/>
      <c r="FI17" s="184"/>
      <c r="FJ17" s="184"/>
      <c r="FK17" s="184"/>
      <c r="FL17" s="184"/>
      <c r="FM17" s="184"/>
      <c r="FN17" s="184"/>
      <c r="FO17" s="184"/>
      <c r="FP17" s="184"/>
      <c r="FQ17" s="184"/>
      <c r="FR17" s="184"/>
      <c r="FS17" s="184"/>
      <c r="FT17" s="184"/>
      <c r="FU17" s="184"/>
      <c r="FV17" s="184"/>
      <c r="FW17" s="184"/>
      <c r="FX17" s="184"/>
      <c r="FY17" s="184"/>
      <c r="FZ17" s="184"/>
      <c r="GA17" s="184"/>
      <c r="GB17" s="184"/>
      <c r="GC17" s="184"/>
      <c r="GD17" s="184"/>
      <c r="GE17" s="184"/>
      <c r="GF17" s="184"/>
      <c r="GG17" s="184"/>
      <c r="GH17" s="184"/>
      <c r="GI17" s="184"/>
      <c r="GJ17" s="184"/>
      <c r="GK17" s="184"/>
      <c r="GL17" s="184"/>
      <c r="GM17" s="184"/>
      <c r="GN17" s="184"/>
      <c r="GO17" s="184"/>
      <c r="GP17" s="184"/>
      <c r="GQ17" s="184"/>
      <c r="GR17" s="184"/>
      <c r="GS17" s="184"/>
      <c r="GT17" s="184"/>
      <c r="GU17" s="184"/>
      <c r="GV17" s="184"/>
      <c r="GW17" s="184"/>
      <c r="GX17" s="184"/>
      <c r="GY17" s="184"/>
      <c r="GZ17" s="184"/>
      <c r="HA17" s="184"/>
      <c r="HB17" s="184"/>
      <c r="HC17" s="184"/>
      <c r="HD17" s="184"/>
      <c r="HE17" s="184"/>
      <c r="HF17" s="184"/>
      <c r="HG17" s="184"/>
      <c r="HH17" s="184"/>
      <c r="HI17" s="184"/>
      <c r="HJ17" s="184"/>
      <c r="HK17" s="184"/>
      <c r="HL17" s="184"/>
      <c r="HM17" s="184"/>
      <c r="HN17" s="184"/>
      <c r="HO17" s="184"/>
      <c r="HP17" s="184"/>
      <c r="HQ17" s="184"/>
      <c r="HR17" s="184"/>
      <c r="HS17" s="184"/>
      <c r="HT17" s="184"/>
      <c r="HU17" s="184"/>
      <c r="HV17" s="184"/>
      <c r="HW17" s="184"/>
      <c r="HX17" s="184"/>
      <c r="HY17" s="184"/>
      <c r="HZ17" s="184"/>
      <c r="IA17" s="184"/>
      <c r="IB17" s="184"/>
      <c r="IC17" s="184"/>
      <c r="ID17" s="184"/>
      <c r="IE17" s="184"/>
      <c r="IF17" s="184"/>
      <c r="IG17" s="184"/>
      <c r="IH17" s="184"/>
      <c r="II17" s="184"/>
      <c r="IJ17" s="184"/>
      <c r="IK17" s="184"/>
      <c r="IL17" s="184"/>
      <c r="IM17" s="184"/>
      <c r="IN17" s="184"/>
      <c r="IO17" s="184"/>
      <c r="IP17" s="184"/>
      <c r="IQ17" s="184"/>
      <c r="IR17" s="184"/>
      <c r="IS17" s="184"/>
      <c r="IT17" s="184"/>
      <c r="IU17" s="184"/>
      <c r="IV17" s="184"/>
      <c r="IW17" s="184"/>
      <c r="IX17" s="184"/>
      <c r="IY17" s="184"/>
      <c r="IZ17" s="184"/>
      <c r="JA17" s="184"/>
      <c r="JB17" s="184"/>
      <c r="JC17" s="184"/>
      <c r="JD17" s="184"/>
      <c r="JE17" s="184"/>
      <c r="JF17" s="184"/>
      <c r="JG17" s="184"/>
      <c r="JH17" s="184"/>
      <c r="JI17" s="184"/>
      <c r="JJ17" s="184"/>
      <c r="JK17" s="184"/>
      <c r="JL17" s="184"/>
      <c r="JM17" s="184"/>
      <c r="JN17" s="184"/>
      <c r="JO17" s="184"/>
      <c r="JP17" s="184"/>
      <c r="JQ17" s="184"/>
      <c r="JR17" s="184"/>
      <c r="JS17" s="184"/>
      <c r="JT17" s="184"/>
      <c r="JU17" s="184"/>
      <c r="JV17" s="184"/>
      <c r="JW17" s="184"/>
      <c r="JX17" s="184"/>
      <c r="JY17" s="184"/>
      <c r="JZ17" s="184"/>
      <c r="KA17" s="184"/>
      <c r="KB17" s="184"/>
      <c r="KC17" s="184"/>
      <c r="KD17" s="184"/>
      <c r="KE17" s="184"/>
      <c r="KF17" s="184"/>
      <c r="KG17" s="184"/>
      <c r="KH17" s="184"/>
      <c r="KI17" s="184"/>
      <c r="KJ17" s="184"/>
      <c r="KK17" s="184"/>
      <c r="KL17" s="184"/>
      <c r="KM17" s="184"/>
      <c r="KN17" s="184"/>
      <c r="KO17" s="184"/>
      <c r="KP17" s="184"/>
    </row>
    <row r="18" spans="1:302" s="135" customFormat="1" ht="20.25" customHeight="1">
      <c r="A18" s="181" t="s">
        <v>196</v>
      </c>
      <c r="B18" s="229" t="s">
        <v>197</v>
      </c>
      <c r="C18" s="229"/>
      <c r="D18" s="229"/>
      <c r="E18" s="230"/>
      <c r="F18" s="182">
        <f>день_второй!Z53+день_седьмой!Z41+день_десятый!Z35+день_пятый!Z54</f>
        <v>3.7452000000000001</v>
      </c>
      <c r="G18" s="145">
        <v>430</v>
      </c>
      <c r="H18" s="183">
        <f t="shared" si="0"/>
        <v>1610.4360000000001</v>
      </c>
      <c r="I18" s="184"/>
      <c r="J18" s="185"/>
      <c r="K18" s="186">
        <f>(F18*2)</f>
        <v>7.4904000000000002</v>
      </c>
      <c r="L18" s="183">
        <f t="shared" si="1"/>
        <v>3220.8720000000003</v>
      </c>
      <c r="M18" s="145">
        <f t="shared" si="2"/>
        <v>149.80799999999999</v>
      </c>
      <c r="N18" s="175">
        <f t="shared" si="3"/>
        <v>64417.440000000002</v>
      </c>
      <c r="O18" s="175">
        <v>9.98</v>
      </c>
      <c r="P18" s="175">
        <f t="shared" si="4"/>
        <v>4291.4000000000005</v>
      </c>
      <c r="Q18" s="186">
        <f t="shared" si="5"/>
        <v>149.80799999999999</v>
      </c>
      <c r="R18" s="175">
        <f t="shared" si="6"/>
        <v>64417.440000000002</v>
      </c>
      <c r="S18" s="175">
        <v>9.98</v>
      </c>
      <c r="T18" s="175">
        <f t="shared" si="7"/>
        <v>4291.4000000000005</v>
      </c>
      <c r="U18" s="187">
        <f t="shared" si="8"/>
        <v>149.80799999999999</v>
      </c>
      <c r="V18" s="175">
        <f t="shared" si="9"/>
        <v>64417.440000000002</v>
      </c>
      <c r="W18" s="175">
        <v>9.98</v>
      </c>
      <c r="X18" s="175">
        <f t="shared" si="10"/>
        <v>4291.4000000000005</v>
      </c>
      <c r="Y18" s="187">
        <f t="shared" si="11"/>
        <v>149.80799999999999</v>
      </c>
      <c r="Z18" s="175">
        <f t="shared" si="12"/>
        <v>64417.440000000002</v>
      </c>
      <c r="AA18" s="175">
        <v>9.98</v>
      </c>
      <c r="AB18" s="175">
        <f t="shared" si="13"/>
        <v>4291.4000000000005</v>
      </c>
      <c r="AC18" s="187">
        <f t="shared" si="14"/>
        <v>149.80799999999999</v>
      </c>
      <c r="AD18" s="175">
        <f t="shared" si="15"/>
        <v>64417.440000000002</v>
      </c>
      <c r="AE18" s="175">
        <v>9.98</v>
      </c>
      <c r="AF18" s="175">
        <f t="shared" si="16"/>
        <v>4291.4000000000005</v>
      </c>
      <c r="AG18" s="187">
        <f t="shared" si="17"/>
        <v>149.80799999999999</v>
      </c>
      <c r="AH18" s="175">
        <f t="shared" si="18"/>
        <v>64417.440000000002</v>
      </c>
      <c r="AI18" s="175">
        <v>9.98</v>
      </c>
      <c r="AJ18" s="175">
        <f t="shared" si="19"/>
        <v>4291.4000000000005</v>
      </c>
      <c r="AK18" s="187">
        <f t="shared" si="20"/>
        <v>112.35600000000001</v>
      </c>
      <c r="AL18" s="175">
        <f t="shared" si="21"/>
        <v>48313.08</v>
      </c>
      <c r="AM18" s="175">
        <v>7.49</v>
      </c>
      <c r="AN18" s="175">
        <f t="shared" si="22"/>
        <v>3220.7000000000003</v>
      </c>
      <c r="AO18" s="187">
        <f t="shared" si="23"/>
        <v>112.35600000000001</v>
      </c>
      <c r="AP18" s="175">
        <f t="shared" si="24"/>
        <v>48313.08</v>
      </c>
      <c r="AQ18" s="175">
        <v>7.49</v>
      </c>
      <c r="AR18" s="175">
        <f t="shared" si="25"/>
        <v>3220.7000000000003</v>
      </c>
      <c r="AS18" s="187">
        <f t="shared" si="26"/>
        <v>187.26</v>
      </c>
      <c r="AT18" s="175">
        <f t="shared" si="27"/>
        <v>80521.8</v>
      </c>
      <c r="AU18" s="175">
        <v>12.48</v>
      </c>
      <c r="AV18" s="175">
        <f t="shared" si="28"/>
        <v>5366.4000000000005</v>
      </c>
      <c r="AW18" s="187">
        <f t="shared" si="29"/>
        <v>149.80799999999999</v>
      </c>
      <c r="AX18" s="175">
        <f t="shared" si="30"/>
        <v>64417.440000000002</v>
      </c>
      <c r="AY18" s="175">
        <v>9.98</v>
      </c>
      <c r="AZ18" s="175">
        <f t="shared" si="31"/>
        <v>4291.4000000000005</v>
      </c>
      <c r="BA18" s="187">
        <f t="shared" si="32"/>
        <v>187.26</v>
      </c>
      <c r="BB18" s="175">
        <f t="shared" si="33"/>
        <v>80521.8</v>
      </c>
      <c r="BC18" s="175">
        <v>12.48</v>
      </c>
      <c r="BD18" s="175">
        <f t="shared" si="34"/>
        <v>5366.4000000000005</v>
      </c>
      <c r="BE18" s="187">
        <f t="shared" si="35"/>
        <v>112.35600000000001</v>
      </c>
      <c r="BF18" s="175">
        <f t="shared" si="36"/>
        <v>48313.08</v>
      </c>
      <c r="BG18" s="175">
        <v>7.49</v>
      </c>
      <c r="BH18" s="175">
        <f t="shared" si="37"/>
        <v>3220.7000000000003</v>
      </c>
      <c r="BI18" s="187">
        <f t="shared" si="38"/>
        <v>112.35600000000001</v>
      </c>
      <c r="BJ18" s="175">
        <f t="shared" si="39"/>
        <v>48313.08</v>
      </c>
      <c r="BK18" s="175">
        <v>7.49</v>
      </c>
      <c r="BL18" s="175">
        <f t="shared" si="40"/>
        <v>3220.7000000000003</v>
      </c>
      <c r="BM18" s="187">
        <f t="shared" si="41"/>
        <v>74.903999999999996</v>
      </c>
      <c r="BN18" s="175">
        <f t="shared" si="42"/>
        <v>32208.720000000001</v>
      </c>
      <c r="BO18" s="175">
        <v>4.99</v>
      </c>
      <c r="BP18" s="175">
        <f t="shared" si="43"/>
        <v>2145.7000000000003</v>
      </c>
      <c r="BQ18" s="187">
        <f t="shared" si="44"/>
        <v>112.35600000000001</v>
      </c>
      <c r="BR18" s="175">
        <f t="shared" si="45"/>
        <v>48313.08</v>
      </c>
      <c r="BS18" s="175">
        <v>7.49</v>
      </c>
      <c r="BT18" s="175">
        <f t="shared" si="46"/>
        <v>3220.7000000000003</v>
      </c>
      <c r="BU18" s="187">
        <f t="shared" si="47"/>
        <v>59.923200000000001</v>
      </c>
      <c r="BV18" s="175">
        <f t="shared" si="48"/>
        <v>25766.976000000002</v>
      </c>
      <c r="BW18" s="175">
        <v>3.99</v>
      </c>
      <c r="BX18" s="175">
        <f t="shared" si="49"/>
        <v>1715.7</v>
      </c>
      <c r="BY18" s="187">
        <f t="shared" si="50"/>
        <v>2119.7832000000003</v>
      </c>
      <c r="BZ18" s="175">
        <f t="shared" si="51"/>
        <v>911506.77599999995</v>
      </c>
      <c r="CA18" s="175">
        <f t="shared" si="52"/>
        <v>141.25000000000003</v>
      </c>
      <c r="CB18" s="175">
        <f t="shared" si="53"/>
        <v>60737.499999999993</v>
      </c>
      <c r="CC18" s="188"/>
      <c r="CD18" s="184"/>
      <c r="CE18" s="187">
        <f t="shared" si="54"/>
        <v>74.903999999999996</v>
      </c>
      <c r="CF18" s="175">
        <f t="shared" si="55"/>
        <v>32208.720000000001</v>
      </c>
      <c r="CG18" s="175">
        <v>4.99</v>
      </c>
      <c r="CH18" s="175">
        <f t="shared" si="56"/>
        <v>2145.7000000000003</v>
      </c>
      <c r="CI18" s="187">
        <f t="shared" si="57"/>
        <v>112.35600000000001</v>
      </c>
      <c r="CJ18" s="175">
        <f t="shared" si="58"/>
        <v>48313.08</v>
      </c>
      <c r="CK18" s="175">
        <v>7.49</v>
      </c>
      <c r="CL18" s="175">
        <f t="shared" si="59"/>
        <v>3220.7000000000003</v>
      </c>
      <c r="CM18" s="187">
        <f t="shared" si="60"/>
        <v>74.903999999999996</v>
      </c>
      <c r="CN18" s="175">
        <f t="shared" si="61"/>
        <v>32208.720000000001</v>
      </c>
      <c r="CO18" s="175">
        <v>4.99</v>
      </c>
      <c r="CP18" s="175">
        <f t="shared" si="62"/>
        <v>2145.7000000000003</v>
      </c>
      <c r="CQ18" s="187">
        <f t="shared" si="63"/>
        <v>449.42400000000004</v>
      </c>
      <c r="CR18" s="175">
        <f t="shared" si="64"/>
        <v>193252.32</v>
      </c>
      <c r="CS18" s="175">
        <v>29.96</v>
      </c>
      <c r="CT18" s="175">
        <f t="shared" si="65"/>
        <v>12882.800000000001</v>
      </c>
      <c r="CU18" s="187">
        <f t="shared" si="66"/>
        <v>711.58799999999997</v>
      </c>
      <c r="CV18" s="175">
        <f t="shared" si="67"/>
        <v>305982.84000000003</v>
      </c>
      <c r="CW18" s="175">
        <f t="shared" si="68"/>
        <v>47.43</v>
      </c>
      <c r="CX18" s="175">
        <f t="shared" si="69"/>
        <v>20394.900000000001</v>
      </c>
      <c r="CY18" s="175">
        <f t="shared" si="70"/>
        <v>188.68000000000004</v>
      </c>
      <c r="CZ18" s="175">
        <f t="shared" si="71"/>
        <v>81132.399999999994</v>
      </c>
      <c r="DA18" s="184"/>
      <c r="DB18" s="184"/>
      <c r="DC18" s="184"/>
      <c r="DD18" s="184"/>
      <c r="DE18" s="184"/>
      <c r="DF18" s="184"/>
      <c r="DG18" s="184"/>
      <c r="DH18" s="184"/>
      <c r="DI18" s="184"/>
      <c r="DJ18" s="184"/>
      <c r="DK18" s="184"/>
      <c r="DL18" s="184"/>
      <c r="DM18" s="184"/>
      <c r="DN18" s="184"/>
      <c r="DO18" s="184"/>
      <c r="DP18" s="184"/>
      <c r="DQ18" s="184"/>
      <c r="DR18" s="184"/>
      <c r="DS18" s="184"/>
      <c r="DT18" s="184"/>
      <c r="DU18" s="184"/>
      <c r="DV18" s="184"/>
      <c r="DW18" s="184"/>
      <c r="DX18" s="184"/>
      <c r="DY18" s="184"/>
      <c r="DZ18" s="184"/>
      <c r="EA18" s="184"/>
      <c r="EB18" s="184"/>
      <c r="EC18" s="184"/>
      <c r="ED18" s="184"/>
      <c r="EE18" s="184"/>
      <c r="EF18" s="184"/>
      <c r="EG18" s="184"/>
      <c r="EH18" s="184"/>
      <c r="EI18" s="184"/>
      <c r="EJ18" s="184"/>
      <c r="EK18" s="184"/>
      <c r="EL18" s="184"/>
      <c r="EM18" s="184"/>
      <c r="EN18" s="184"/>
      <c r="EO18" s="184"/>
      <c r="EP18" s="184"/>
      <c r="EQ18" s="184"/>
      <c r="ER18" s="184"/>
      <c r="ES18" s="184"/>
      <c r="ET18" s="184"/>
      <c r="EU18" s="184"/>
      <c r="EV18" s="184"/>
      <c r="EW18" s="184"/>
      <c r="EX18" s="184"/>
      <c r="EY18" s="184"/>
      <c r="EZ18" s="184"/>
      <c r="FA18" s="184"/>
      <c r="FB18" s="184"/>
      <c r="FC18" s="184"/>
      <c r="FD18" s="184"/>
      <c r="FE18" s="184"/>
      <c r="FF18" s="184"/>
      <c r="FG18" s="184"/>
      <c r="FH18" s="184"/>
      <c r="FI18" s="184"/>
      <c r="FJ18" s="184"/>
      <c r="FK18" s="184"/>
      <c r="FL18" s="184"/>
      <c r="FM18" s="184"/>
      <c r="FN18" s="184"/>
      <c r="FO18" s="184"/>
      <c r="FP18" s="184"/>
      <c r="FQ18" s="184"/>
      <c r="FR18" s="184"/>
      <c r="FS18" s="184"/>
      <c r="FT18" s="184"/>
      <c r="FU18" s="184"/>
      <c r="FV18" s="184"/>
      <c r="FW18" s="184"/>
      <c r="FX18" s="184"/>
      <c r="FY18" s="184"/>
      <c r="FZ18" s="184"/>
      <c r="GA18" s="184"/>
      <c r="GB18" s="184"/>
      <c r="GC18" s="184"/>
      <c r="GD18" s="184"/>
      <c r="GE18" s="184"/>
      <c r="GF18" s="184"/>
      <c r="GG18" s="184"/>
      <c r="GH18" s="184"/>
      <c r="GI18" s="184"/>
      <c r="GJ18" s="184"/>
      <c r="GK18" s="184"/>
      <c r="GL18" s="184"/>
      <c r="GM18" s="184"/>
      <c r="GN18" s="184"/>
      <c r="GO18" s="184"/>
      <c r="GP18" s="184"/>
      <c r="GQ18" s="184"/>
      <c r="GR18" s="184"/>
      <c r="GS18" s="184"/>
      <c r="GT18" s="184"/>
      <c r="GU18" s="184"/>
      <c r="GV18" s="184"/>
      <c r="GW18" s="184"/>
      <c r="GX18" s="184"/>
      <c r="GY18" s="184"/>
      <c r="GZ18" s="184"/>
      <c r="HA18" s="184"/>
      <c r="HB18" s="184"/>
      <c r="HC18" s="184"/>
      <c r="HD18" s="184"/>
      <c r="HE18" s="184"/>
      <c r="HF18" s="184"/>
      <c r="HG18" s="184"/>
      <c r="HH18" s="184"/>
      <c r="HI18" s="184"/>
      <c r="HJ18" s="184"/>
      <c r="HK18" s="184"/>
      <c r="HL18" s="184"/>
      <c r="HM18" s="184"/>
      <c r="HN18" s="184"/>
      <c r="HO18" s="184"/>
      <c r="HP18" s="184"/>
      <c r="HQ18" s="184"/>
      <c r="HR18" s="184"/>
      <c r="HS18" s="184"/>
      <c r="HT18" s="184"/>
      <c r="HU18" s="184"/>
      <c r="HV18" s="184"/>
      <c r="HW18" s="184"/>
      <c r="HX18" s="184"/>
      <c r="HY18" s="184"/>
      <c r="HZ18" s="184"/>
      <c r="IA18" s="184"/>
      <c r="IB18" s="184"/>
      <c r="IC18" s="184"/>
      <c r="ID18" s="184"/>
      <c r="IE18" s="184"/>
      <c r="IF18" s="184"/>
      <c r="IG18" s="184"/>
      <c r="IH18" s="184"/>
      <c r="II18" s="184"/>
      <c r="IJ18" s="184"/>
      <c r="IK18" s="184"/>
      <c r="IL18" s="184"/>
      <c r="IM18" s="184"/>
      <c r="IN18" s="184"/>
      <c r="IO18" s="184"/>
      <c r="IP18" s="184"/>
      <c r="IQ18" s="184"/>
      <c r="IR18" s="184"/>
      <c r="IS18" s="184"/>
      <c r="IT18" s="184"/>
      <c r="IU18" s="184"/>
      <c r="IV18" s="184"/>
      <c r="IW18" s="184"/>
      <c r="IX18" s="184"/>
      <c r="IY18" s="184"/>
      <c r="IZ18" s="184"/>
      <c r="JA18" s="184"/>
      <c r="JB18" s="184"/>
      <c r="JC18" s="184"/>
      <c r="JD18" s="184"/>
      <c r="JE18" s="184"/>
      <c r="JF18" s="184"/>
      <c r="JG18" s="184"/>
      <c r="JH18" s="184"/>
      <c r="JI18" s="184"/>
      <c r="JJ18" s="184"/>
      <c r="JK18" s="184"/>
      <c r="JL18" s="184"/>
      <c r="JM18" s="184"/>
      <c r="JN18" s="184"/>
      <c r="JO18" s="184"/>
      <c r="JP18" s="184"/>
      <c r="JQ18" s="184"/>
      <c r="JR18" s="184"/>
      <c r="JS18" s="184"/>
      <c r="JT18" s="184"/>
      <c r="JU18" s="184"/>
      <c r="JV18" s="184"/>
      <c r="JW18" s="184"/>
      <c r="JX18" s="184"/>
      <c r="JY18" s="184"/>
      <c r="JZ18" s="184"/>
      <c r="KA18" s="184"/>
      <c r="KB18" s="184"/>
      <c r="KC18" s="184"/>
      <c r="KD18" s="184"/>
      <c r="KE18" s="184"/>
      <c r="KF18" s="184"/>
      <c r="KG18" s="184"/>
      <c r="KH18" s="184"/>
      <c r="KI18" s="184"/>
      <c r="KJ18" s="184"/>
      <c r="KK18" s="184"/>
      <c r="KL18" s="184"/>
      <c r="KM18" s="184"/>
      <c r="KN18" s="184"/>
      <c r="KO18" s="184"/>
      <c r="KP18" s="184"/>
    </row>
    <row r="19" spans="1:302" s="135" customFormat="1" ht="20.25" customHeight="1">
      <c r="A19" s="181" t="s">
        <v>198</v>
      </c>
      <c r="B19" s="229" t="s">
        <v>71</v>
      </c>
      <c r="C19" s="229"/>
      <c r="D19" s="229"/>
      <c r="E19" s="230"/>
      <c r="F19" s="182">
        <f>день_третий!Z32+день_четвертый!Z32+день_шестой!Z42+день_десятый!Z42+день_седьмой!Z43</f>
        <v>2.5349999999999997</v>
      </c>
      <c r="G19" s="145">
        <v>58</v>
      </c>
      <c r="H19" s="183">
        <f t="shared" si="0"/>
        <v>147.02999999999997</v>
      </c>
      <c r="I19" s="184"/>
      <c r="J19" s="185"/>
      <c r="K19" s="186">
        <f>(F19*2)</f>
        <v>5.0699999999999994</v>
      </c>
      <c r="L19" s="183">
        <f t="shared" si="1"/>
        <v>294.05999999999995</v>
      </c>
      <c r="M19" s="145">
        <f t="shared" si="2"/>
        <v>101.39999999999999</v>
      </c>
      <c r="N19" s="175">
        <f t="shared" si="3"/>
        <v>5881.1999999999989</v>
      </c>
      <c r="O19" s="175">
        <v>6.76</v>
      </c>
      <c r="P19" s="175">
        <f t="shared" si="4"/>
        <v>392.08</v>
      </c>
      <c r="Q19" s="186">
        <f t="shared" si="5"/>
        <v>101.39999999999999</v>
      </c>
      <c r="R19" s="175">
        <f t="shared" si="6"/>
        <v>5881.1999999999989</v>
      </c>
      <c r="S19" s="175">
        <v>6.76</v>
      </c>
      <c r="T19" s="175">
        <f t="shared" si="7"/>
        <v>392.08</v>
      </c>
      <c r="U19" s="187">
        <f t="shared" si="8"/>
        <v>101.39999999999999</v>
      </c>
      <c r="V19" s="175">
        <f t="shared" si="9"/>
        <v>5881.1999999999989</v>
      </c>
      <c r="W19" s="175">
        <v>6.76</v>
      </c>
      <c r="X19" s="175">
        <f t="shared" si="10"/>
        <v>392.08</v>
      </c>
      <c r="Y19" s="187">
        <f t="shared" si="11"/>
        <v>101.39999999999999</v>
      </c>
      <c r="Z19" s="175">
        <f t="shared" si="12"/>
        <v>5881.1999999999989</v>
      </c>
      <c r="AA19" s="175">
        <v>6.76</v>
      </c>
      <c r="AB19" s="175">
        <f t="shared" si="13"/>
        <v>392.08</v>
      </c>
      <c r="AC19" s="187">
        <f t="shared" si="14"/>
        <v>101.39999999999999</v>
      </c>
      <c r="AD19" s="175">
        <f t="shared" si="15"/>
        <v>5881.1999999999989</v>
      </c>
      <c r="AE19" s="175">
        <v>6.76</v>
      </c>
      <c r="AF19" s="175">
        <f t="shared" si="16"/>
        <v>392.08</v>
      </c>
      <c r="AG19" s="187">
        <f t="shared" si="17"/>
        <v>101.39999999999999</v>
      </c>
      <c r="AH19" s="175">
        <f t="shared" si="18"/>
        <v>5881.1999999999989</v>
      </c>
      <c r="AI19" s="175">
        <v>6.76</v>
      </c>
      <c r="AJ19" s="175">
        <f t="shared" si="19"/>
        <v>392.08</v>
      </c>
      <c r="AK19" s="187">
        <f t="shared" si="20"/>
        <v>76.05</v>
      </c>
      <c r="AL19" s="175">
        <f t="shared" si="21"/>
        <v>4410.8999999999996</v>
      </c>
      <c r="AM19" s="175">
        <v>5.07</v>
      </c>
      <c r="AN19" s="175">
        <f t="shared" si="22"/>
        <v>294.06</v>
      </c>
      <c r="AO19" s="187">
        <f t="shared" si="23"/>
        <v>76.05</v>
      </c>
      <c r="AP19" s="175">
        <f t="shared" si="24"/>
        <v>4410.8999999999996</v>
      </c>
      <c r="AQ19" s="175">
        <v>5.07</v>
      </c>
      <c r="AR19" s="175">
        <f t="shared" si="25"/>
        <v>294.06</v>
      </c>
      <c r="AS19" s="187">
        <f t="shared" si="26"/>
        <v>126.74999999999999</v>
      </c>
      <c r="AT19" s="175">
        <f t="shared" si="27"/>
        <v>7351.4999999999982</v>
      </c>
      <c r="AU19" s="175">
        <v>8.4499999999999993</v>
      </c>
      <c r="AV19" s="175">
        <f t="shared" si="28"/>
        <v>490.09999999999997</v>
      </c>
      <c r="AW19" s="187">
        <f t="shared" si="29"/>
        <v>101.39999999999999</v>
      </c>
      <c r="AX19" s="175">
        <f t="shared" si="30"/>
        <v>5881.1999999999989</v>
      </c>
      <c r="AY19" s="175">
        <v>6.76</v>
      </c>
      <c r="AZ19" s="175">
        <f t="shared" si="31"/>
        <v>392.08</v>
      </c>
      <c r="BA19" s="187">
        <f t="shared" si="32"/>
        <v>126.74999999999999</v>
      </c>
      <c r="BB19" s="175">
        <f t="shared" si="33"/>
        <v>7351.4999999999982</v>
      </c>
      <c r="BC19" s="175">
        <v>8.4499999999999993</v>
      </c>
      <c r="BD19" s="175">
        <f t="shared" si="34"/>
        <v>490.09999999999997</v>
      </c>
      <c r="BE19" s="187">
        <f t="shared" si="35"/>
        <v>76.05</v>
      </c>
      <c r="BF19" s="175">
        <f t="shared" si="36"/>
        <v>4410.8999999999996</v>
      </c>
      <c r="BG19" s="175">
        <v>5.07</v>
      </c>
      <c r="BH19" s="175">
        <f t="shared" si="37"/>
        <v>294.06</v>
      </c>
      <c r="BI19" s="187">
        <f t="shared" si="38"/>
        <v>76.05</v>
      </c>
      <c r="BJ19" s="175">
        <f t="shared" si="39"/>
        <v>4410.8999999999996</v>
      </c>
      <c r="BK19" s="175">
        <v>5.07</v>
      </c>
      <c r="BL19" s="175">
        <f t="shared" si="40"/>
        <v>294.06</v>
      </c>
      <c r="BM19" s="187">
        <f t="shared" si="41"/>
        <v>50.699999999999996</v>
      </c>
      <c r="BN19" s="175">
        <f t="shared" si="42"/>
        <v>2940.5999999999995</v>
      </c>
      <c r="BO19" s="175">
        <v>3.38</v>
      </c>
      <c r="BP19" s="175">
        <f t="shared" si="43"/>
        <v>196.04</v>
      </c>
      <c r="BQ19" s="187">
        <f t="shared" si="44"/>
        <v>76.05</v>
      </c>
      <c r="BR19" s="175">
        <f t="shared" si="45"/>
        <v>4410.8999999999996</v>
      </c>
      <c r="BS19" s="175">
        <v>5.07</v>
      </c>
      <c r="BT19" s="175">
        <f t="shared" si="46"/>
        <v>294.06</v>
      </c>
      <c r="BU19" s="187">
        <f t="shared" si="47"/>
        <v>40.559999999999995</v>
      </c>
      <c r="BV19" s="175">
        <f t="shared" si="48"/>
        <v>2352.4799999999996</v>
      </c>
      <c r="BW19" s="175">
        <v>2.7</v>
      </c>
      <c r="BX19" s="175">
        <f t="shared" si="49"/>
        <v>156.60000000000002</v>
      </c>
      <c r="BY19" s="187">
        <f t="shared" si="50"/>
        <v>1434.8099999999997</v>
      </c>
      <c r="BZ19" s="175">
        <f t="shared" si="51"/>
        <v>83218.979999999981</v>
      </c>
      <c r="CA19" s="175">
        <f t="shared" si="52"/>
        <v>95.649999999999991</v>
      </c>
      <c r="CB19" s="175">
        <f t="shared" si="53"/>
        <v>5547.7000000000016</v>
      </c>
      <c r="CC19" s="188"/>
      <c r="CD19" s="184"/>
      <c r="CE19" s="187">
        <f t="shared" si="54"/>
        <v>50.699999999999996</v>
      </c>
      <c r="CF19" s="175">
        <f t="shared" si="55"/>
        <v>2940.5999999999995</v>
      </c>
      <c r="CG19" s="175">
        <v>3.38</v>
      </c>
      <c r="CH19" s="175">
        <f t="shared" si="56"/>
        <v>196.04</v>
      </c>
      <c r="CI19" s="187">
        <f t="shared" si="57"/>
        <v>76.05</v>
      </c>
      <c r="CJ19" s="175">
        <f t="shared" si="58"/>
        <v>4410.8999999999996</v>
      </c>
      <c r="CK19" s="175">
        <v>5.07</v>
      </c>
      <c r="CL19" s="175">
        <f t="shared" si="59"/>
        <v>294.06</v>
      </c>
      <c r="CM19" s="187">
        <f t="shared" si="60"/>
        <v>50.699999999999996</v>
      </c>
      <c r="CN19" s="175">
        <f t="shared" si="61"/>
        <v>2940.5999999999995</v>
      </c>
      <c r="CO19" s="175">
        <v>3.38</v>
      </c>
      <c r="CP19" s="175">
        <f t="shared" si="62"/>
        <v>196.04</v>
      </c>
      <c r="CQ19" s="187">
        <f t="shared" si="63"/>
        <v>304.2</v>
      </c>
      <c r="CR19" s="175">
        <f t="shared" si="64"/>
        <v>17643.599999999999</v>
      </c>
      <c r="CS19" s="175">
        <v>20.28</v>
      </c>
      <c r="CT19" s="175">
        <f t="shared" si="65"/>
        <v>1176.24</v>
      </c>
      <c r="CU19" s="187">
        <f t="shared" si="66"/>
        <v>481.65</v>
      </c>
      <c r="CV19" s="175">
        <f t="shared" si="67"/>
        <v>27935.699999999997</v>
      </c>
      <c r="CW19" s="175">
        <f t="shared" si="68"/>
        <v>32.11</v>
      </c>
      <c r="CX19" s="175">
        <f t="shared" si="69"/>
        <v>1862.38</v>
      </c>
      <c r="CY19" s="175">
        <f t="shared" si="70"/>
        <v>127.75999999999999</v>
      </c>
      <c r="CZ19" s="175">
        <f t="shared" si="71"/>
        <v>7410.0800000000017</v>
      </c>
      <c r="DA19" s="184"/>
      <c r="DB19" s="184"/>
      <c r="DC19" s="184"/>
      <c r="DD19" s="184"/>
      <c r="DE19" s="184"/>
      <c r="DF19" s="184"/>
      <c r="DG19" s="184"/>
      <c r="DH19" s="184"/>
      <c r="DI19" s="184"/>
      <c r="DJ19" s="184"/>
      <c r="DK19" s="184"/>
      <c r="DL19" s="184"/>
      <c r="DM19" s="184"/>
      <c r="DN19" s="184"/>
      <c r="DO19" s="184"/>
      <c r="DP19" s="184"/>
      <c r="DQ19" s="184"/>
      <c r="DR19" s="184"/>
      <c r="DS19" s="184"/>
      <c r="DT19" s="184"/>
      <c r="DU19" s="184"/>
      <c r="DV19" s="184"/>
      <c r="DW19" s="184"/>
      <c r="DX19" s="184"/>
      <c r="DY19" s="184"/>
      <c r="DZ19" s="184"/>
      <c r="EA19" s="184"/>
      <c r="EB19" s="184"/>
      <c r="EC19" s="184"/>
      <c r="ED19" s="184"/>
      <c r="EE19" s="184"/>
      <c r="EF19" s="184"/>
      <c r="EG19" s="184"/>
      <c r="EH19" s="184"/>
      <c r="EI19" s="184"/>
      <c r="EJ19" s="184"/>
      <c r="EK19" s="184"/>
      <c r="EL19" s="184"/>
      <c r="EM19" s="184"/>
      <c r="EN19" s="184"/>
      <c r="EO19" s="184"/>
      <c r="EP19" s="184"/>
      <c r="EQ19" s="184"/>
      <c r="ER19" s="184"/>
      <c r="ES19" s="184"/>
      <c r="ET19" s="184"/>
      <c r="EU19" s="184"/>
      <c r="EV19" s="184"/>
      <c r="EW19" s="184"/>
      <c r="EX19" s="184"/>
      <c r="EY19" s="184"/>
      <c r="EZ19" s="184"/>
      <c r="FA19" s="184"/>
      <c r="FB19" s="184"/>
      <c r="FC19" s="184"/>
      <c r="FD19" s="184"/>
      <c r="FE19" s="184"/>
      <c r="FF19" s="184"/>
      <c r="FG19" s="184"/>
      <c r="FH19" s="184"/>
      <c r="FI19" s="184"/>
      <c r="FJ19" s="184"/>
      <c r="FK19" s="184"/>
      <c r="FL19" s="184"/>
      <c r="FM19" s="184"/>
      <c r="FN19" s="184"/>
      <c r="FO19" s="184"/>
      <c r="FP19" s="184"/>
      <c r="FQ19" s="184"/>
      <c r="FR19" s="184"/>
      <c r="FS19" s="184"/>
      <c r="FT19" s="184"/>
      <c r="FU19" s="184"/>
      <c r="FV19" s="184"/>
      <c r="FW19" s="184"/>
      <c r="FX19" s="184"/>
      <c r="FY19" s="184"/>
      <c r="FZ19" s="184"/>
      <c r="GA19" s="184"/>
      <c r="GB19" s="184"/>
      <c r="GC19" s="184"/>
      <c r="GD19" s="184"/>
      <c r="GE19" s="184"/>
      <c r="GF19" s="184"/>
      <c r="GG19" s="184"/>
      <c r="GH19" s="184"/>
      <c r="GI19" s="184"/>
      <c r="GJ19" s="184"/>
      <c r="GK19" s="184"/>
      <c r="GL19" s="184"/>
      <c r="GM19" s="184"/>
      <c r="GN19" s="184"/>
      <c r="GO19" s="184"/>
      <c r="GP19" s="184"/>
      <c r="GQ19" s="184"/>
      <c r="GR19" s="184"/>
      <c r="GS19" s="184"/>
      <c r="GT19" s="184"/>
      <c r="GU19" s="184"/>
      <c r="GV19" s="184"/>
      <c r="GW19" s="184"/>
      <c r="GX19" s="184"/>
      <c r="GY19" s="184"/>
      <c r="GZ19" s="184"/>
      <c r="HA19" s="184"/>
      <c r="HB19" s="184"/>
      <c r="HC19" s="184"/>
      <c r="HD19" s="184"/>
      <c r="HE19" s="184"/>
      <c r="HF19" s="184"/>
      <c r="HG19" s="184"/>
      <c r="HH19" s="184"/>
      <c r="HI19" s="184"/>
      <c r="HJ19" s="184"/>
      <c r="HK19" s="184"/>
      <c r="HL19" s="184"/>
      <c r="HM19" s="184"/>
      <c r="HN19" s="184"/>
      <c r="HO19" s="184"/>
      <c r="HP19" s="184"/>
      <c r="HQ19" s="184"/>
      <c r="HR19" s="184"/>
      <c r="HS19" s="184"/>
      <c r="HT19" s="184"/>
      <c r="HU19" s="184"/>
      <c r="HV19" s="184"/>
      <c r="HW19" s="184"/>
      <c r="HX19" s="184"/>
      <c r="HY19" s="184"/>
      <c r="HZ19" s="184"/>
      <c r="IA19" s="184"/>
      <c r="IB19" s="184"/>
      <c r="IC19" s="184"/>
      <c r="ID19" s="184"/>
      <c r="IE19" s="184"/>
      <c r="IF19" s="184"/>
      <c r="IG19" s="184"/>
      <c r="IH19" s="184"/>
      <c r="II19" s="184"/>
      <c r="IJ19" s="184"/>
      <c r="IK19" s="184"/>
      <c r="IL19" s="184"/>
      <c r="IM19" s="184"/>
      <c r="IN19" s="184"/>
      <c r="IO19" s="184"/>
      <c r="IP19" s="184"/>
      <c r="IQ19" s="184"/>
      <c r="IR19" s="184"/>
      <c r="IS19" s="184"/>
      <c r="IT19" s="184"/>
      <c r="IU19" s="184"/>
      <c r="IV19" s="184"/>
      <c r="IW19" s="184"/>
      <c r="IX19" s="184"/>
      <c r="IY19" s="184"/>
      <c r="IZ19" s="184"/>
      <c r="JA19" s="184"/>
      <c r="JB19" s="184"/>
      <c r="JC19" s="184"/>
      <c r="JD19" s="184"/>
      <c r="JE19" s="184"/>
      <c r="JF19" s="184"/>
      <c r="JG19" s="184"/>
      <c r="JH19" s="184"/>
      <c r="JI19" s="184"/>
      <c r="JJ19" s="184"/>
      <c r="JK19" s="184"/>
      <c r="JL19" s="184"/>
      <c r="JM19" s="184"/>
      <c r="JN19" s="184"/>
      <c r="JO19" s="184"/>
      <c r="JP19" s="184"/>
      <c r="JQ19" s="184"/>
      <c r="JR19" s="184"/>
      <c r="JS19" s="184"/>
      <c r="JT19" s="184"/>
      <c r="JU19" s="184"/>
      <c r="JV19" s="184"/>
      <c r="JW19" s="184"/>
      <c r="JX19" s="184"/>
      <c r="JY19" s="184"/>
      <c r="JZ19" s="184"/>
      <c r="KA19" s="184"/>
      <c r="KB19" s="184"/>
      <c r="KC19" s="184"/>
      <c r="KD19" s="184"/>
      <c r="KE19" s="184"/>
      <c r="KF19" s="184"/>
      <c r="KG19" s="184"/>
      <c r="KH19" s="184"/>
      <c r="KI19" s="184"/>
      <c r="KJ19" s="184"/>
      <c r="KK19" s="184"/>
      <c r="KL19" s="184"/>
      <c r="KM19" s="184"/>
      <c r="KN19" s="184"/>
      <c r="KO19" s="184"/>
      <c r="KP19" s="184"/>
    </row>
    <row r="20" spans="1:302" s="135" customFormat="1" ht="20.25" customHeight="1">
      <c r="A20" s="181" t="s">
        <v>199</v>
      </c>
      <c r="B20" s="229" t="s">
        <v>80</v>
      </c>
      <c r="C20" s="229"/>
      <c r="D20" s="229"/>
      <c r="E20" s="230"/>
      <c r="F20" s="182">
        <f>день_первый!Z43+день_шестой!Z43+день_девятый!Z43</f>
        <v>0.5625</v>
      </c>
      <c r="G20" s="145">
        <v>45</v>
      </c>
      <c r="H20" s="183">
        <f t="shared" si="0"/>
        <v>25.3125</v>
      </c>
      <c r="I20" s="184"/>
      <c r="J20" s="185"/>
      <c r="K20" s="186">
        <f>(F20*2)+день_первый!Z43</f>
        <v>1.125</v>
      </c>
      <c r="L20" s="183">
        <f t="shared" si="1"/>
        <v>50.625</v>
      </c>
      <c r="M20" s="145">
        <f t="shared" si="2"/>
        <v>22.5</v>
      </c>
      <c r="N20" s="175">
        <f t="shared" si="3"/>
        <v>1012.5</v>
      </c>
      <c r="O20" s="175">
        <v>1.5</v>
      </c>
      <c r="P20" s="175">
        <f t="shared" si="4"/>
        <v>67.5</v>
      </c>
      <c r="Q20" s="186">
        <f t="shared" si="5"/>
        <v>22.5</v>
      </c>
      <c r="R20" s="175">
        <f t="shared" si="6"/>
        <v>1012.5</v>
      </c>
      <c r="S20" s="175">
        <v>1.5</v>
      </c>
      <c r="T20" s="175">
        <f t="shared" si="7"/>
        <v>67.5</v>
      </c>
      <c r="U20" s="187">
        <f t="shared" si="8"/>
        <v>22.5</v>
      </c>
      <c r="V20" s="175">
        <f t="shared" si="9"/>
        <v>1012.5</v>
      </c>
      <c r="W20" s="175">
        <v>1.5</v>
      </c>
      <c r="X20" s="175">
        <f t="shared" si="10"/>
        <v>67.5</v>
      </c>
      <c r="Y20" s="187">
        <f t="shared" si="11"/>
        <v>22.5</v>
      </c>
      <c r="Z20" s="175">
        <f t="shared" si="12"/>
        <v>1012.5</v>
      </c>
      <c r="AA20" s="175">
        <v>1.5</v>
      </c>
      <c r="AB20" s="175">
        <f t="shared" si="13"/>
        <v>67.5</v>
      </c>
      <c r="AC20" s="187">
        <f t="shared" si="14"/>
        <v>22.5</v>
      </c>
      <c r="AD20" s="175">
        <f t="shared" si="15"/>
        <v>1012.5</v>
      </c>
      <c r="AE20" s="175">
        <v>1.5</v>
      </c>
      <c r="AF20" s="175">
        <f t="shared" si="16"/>
        <v>67.5</v>
      </c>
      <c r="AG20" s="187">
        <f t="shared" si="17"/>
        <v>22.5</v>
      </c>
      <c r="AH20" s="175">
        <f t="shared" si="18"/>
        <v>1012.5</v>
      </c>
      <c r="AI20" s="175">
        <v>1.5</v>
      </c>
      <c r="AJ20" s="175">
        <f t="shared" si="19"/>
        <v>67.5</v>
      </c>
      <c r="AK20" s="187">
        <f t="shared" si="20"/>
        <v>16.875</v>
      </c>
      <c r="AL20" s="175">
        <f t="shared" si="21"/>
        <v>759.375</v>
      </c>
      <c r="AM20" s="175">
        <v>1.1200000000000001</v>
      </c>
      <c r="AN20" s="175">
        <f t="shared" si="22"/>
        <v>50.400000000000006</v>
      </c>
      <c r="AO20" s="187">
        <f t="shared" si="23"/>
        <v>16.875</v>
      </c>
      <c r="AP20" s="175">
        <f t="shared" si="24"/>
        <v>759.375</v>
      </c>
      <c r="AQ20" s="175">
        <v>1.1200000000000001</v>
      </c>
      <c r="AR20" s="175">
        <f t="shared" si="25"/>
        <v>50.400000000000006</v>
      </c>
      <c r="AS20" s="187">
        <f t="shared" si="26"/>
        <v>28.125</v>
      </c>
      <c r="AT20" s="175">
        <f t="shared" si="27"/>
        <v>1265.625</v>
      </c>
      <c r="AU20" s="175">
        <v>1.87</v>
      </c>
      <c r="AV20" s="175">
        <f t="shared" si="28"/>
        <v>84.15</v>
      </c>
      <c r="AW20" s="187">
        <f t="shared" si="29"/>
        <v>22.5</v>
      </c>
      <c r="AX20" s="175">
        <f t="shared" si="30"/>
        <v>1012.5</v>
      </c>
      <c r="AY20" s="175">
        <v>1.5</v>
      </c>
      <c r="AZ20" s="175">
        <f t="shared" si="31"/>
        <v>67.5</v>
      </c>
      <c r="BA20" s="187">
        <f t="shared" si="32"/>
        <v>28.125</v>
      </c>
      <c r="BB20" s="175">
        <f t="shared" si="33"/>
        <v>1265.625</v>
      </c>
      <c r="BC20" s="175">
        <v>1.87</v>
      </c>
      <c r="BD20" s="175">
        <f t="shared" si="34"/>
        <v>84.15</v>
      </c>
      <c r="BE20" s="187">
        <f t="shared" si="35"/>
        <v>16.875</v>
      </c>
      <c r="BF20" s="175">
        <f t="shared" si="36"/>
        <v>759.375</v>
      </c>
      <c r="BG20" s="175">
        <v>1.1200000000000001</v>
      </c>
      <c r="BH20" s="175">
        <f t="shared" si="37"/>
        <v>50.400000000000006</v>
      </c>
      <c r="BI20" s="187">
        <f t="shared" si="38"/>
        <v>16.875</v>
      </c>
      <c r="BJ20" s="175">
        <f t="shared" si="39"/>
        <v>759.375</v>
      </c>
      <c r="BK20" s="175">
        <v>1.1200000000000001</v>
      </c>
      <c r="BL20" s="175">
        <f t="shared" si="40"/>
        <v>50.400000000000006</v>
      </c>
      <c r="BM20" s="187">
        <f t="shared" si="41"/>
        <v>11.25</v>
      </c>
      <c r="BN20" s="175">
        <f t="shared" si="42"/>
        <v>506.25</v>
      </c>
      <c r="BO20" s="175">
        <v>0.75</v>
      </c>
      <c r="BP20" s="175">
        <f t="shared" si="43"/>
        <v>33.75</v>
      </c>
      <c r="BQ20" s="187">
        <f t="shared" si="44"/>
        <v>16.875</v>
      </c>
      <c r="BR20" s="175">
        <f t="shared" si="45"/>
        <v>759.375</v>
      </c>
      <c r="BS20" s="175">
        <v>1.1200000000000001</v>
      </c>
      <c r="BT20" s="175">
        <f t="shared" si="46"/>
        <v>50.400000000000006</v>
      </c>
      <c r="BU20" s="187">
        <f t="shared" si="47"/>
        <v>9</v>
      </c>
      <c r="BV20" s="175">
        <f t="shared" si="48"/>
        <v>405</v>
      </c>
      <c r="BW20" s="175">
        <v>0.6</v>
      </c>
      <c r="BX20" s="175">
        <f t="shared" si="49"/>
        <v>27</v>
      </c>
      <c r="BY20" s="187">
        <f t="shared" si="50"/>
        <v>318.375</v>
      </c>
      <c r="BZ20" s="175">
        <f t="shared" si="51"/>
        <v>14326.875</v>
      </c>
      <c r="CA20" s="175">
        <f t="shared" si="52"/>
        <v>21.190000000000008</v>
      </c>
      <c r="CB20" s="175">
        <f t="shared" si="53"/>
        <v>953.54999999999984</v>
      </c>
      <c r="CC20" s="188"/>
      <c r="CD20" s="184"/>
      <c r="CE20" s="187">
        <f t="shared" si="54"/>
        <v>11.25</v>
      </c>
      <c r="CF20" s="175">
        <f t="shared" si="55"/>
        <v>506.25</v>
      </c>
      <c r="CG20" s="175">
        <v>0.75</v>
      </c>
      <c r="CH20" s="175">
        <f t="shared" si="56"/>
        <v>33.75</v>
      </c>
      <c r="CI20" s="187">
        <f t="shared" si="57"/>
        <v>16.875</v>
      </c>
      <c r="CJ20" s="175">
        <f t="shared" si="58"/>
        <v>759.375</v>
      </c>
      <c r="CK20" s="175">
        <v>1.1200000000000001</v>
      </c>
      <c r="CL20" s="175">
        <f t="shared" si="59"/>
        <v>50.400000000000006</v>
      </c>
      <c r="CM20" s="187">
        <f t="shared" si="60"/>
        <v>11.25</v>
      </c>
      <c r="CN20" s="175">
        <f t="shared" si="61"/>
        <v>506.25</v>
      </c>
      <c r="CO20" s="175">
        <v>0.75</v>
      </c>
      <c r="CP20" s="175">
        <f t="shared" si="62"/>
        <v>33.75</v>
      </c>
      <c r="CQ20" s="187">
        <f t="shared" si="63"/>
        <v>67.5</v>
      </c>
      <c r="CR20" s="175">
        <f t="shared" si="64"/>
        <v>3037.5</v>
      </c>
      <c r="CS20" s="175">
        <v>4.5</v>
      </c>
      <c r="CT20" s="175">
        <f t="shared" si="65"/>
        <v>202.5</v>
      </c>
      <c r="CU20" s="187">
        <f t="shared" si="66"/>
        <v>106.875</v>
      </c>
      <c r="CV20" s="175">
        <f t="shared" si="67"/>
        <v>4809.375</v>
      </c>
      <c r="CW20" s="175">
        <f t="shared" si="68"/>
        <v>7.12</v>
      </c>
      <c r="CX20" s="175">
        <f t="shared" si="69"/>
        <v>320.39999999999998</v>
      </c>
      <c r="CY20" s="175">
        <f t="shared" si="70"/>
        <v>28.310000000000009</v>
      </c>
      <c r="CZ20" s="175">
        <f t="shared" si="71"/>
        <v>1273.9499999999998</v>
      </c>
      <c r="DA20" s="184"/>
      <c r="DB20" s="184"/>
      <c r="DC20" s="184"/>
      <c r="DD20" s="184"/>
      <c r="DE20" s="184"/>
      <c r="DF20" s="184"/>
      <c r="DG20" s="184"/>
      <c r="DH20" s="184"/>
      <c r="DI20" s="184"/>
      <c r="DJ20" s="184"/>
      <c r="DK20" s="184"/>
      <c r="DL20" s="184"/>
      <c r="DM20" s="184"/>
      <c r="DN20" s="184"/>
      <c r="DO20" s="184"/>
      <c r="DP20" s="184"/>
      <c r="DQ20" s="184"/>
      <c r="DR20" s="184"/>
      <c r="DS20" s="184"/>
      <c r="DT20" s="184"/>
      <c r="DU20" s="184"/>
      <c r="DV20" s="184"/>
      <c r="DW20" s="184"/>
      <c r="DX20" s="184"/>
      <c r="DY20" s="184"/>
      <c r="DZ20" s="184"/>
      <c r="EA20" s="184"/>
      <c r="EB20" s="184"/>
      <c r="EC20" s="184"/>
      <c r="ED20" s="184"/>
      <c r="EE20" s="184"/>
      <c r="EF20" s="184"/>
      <c r="EG20" s="184"/>
      <c r="EH20" s="184"/>
      <c r="EI20" s="184"/>
      <c r="EJ20" s="184"/>
      <c r="EK20" s="184"/>
      <c r="EL20" s="184"/>
      <c r="EM20" s="184"/>
      <c r="EN20" s="184"/>
      <c r="EO20" s="184"/>
      <c r="EP20" s="184"/>
      <c r="EQ20" s="184"/>
      <c r="ER20" s="184"/>
      <c r="ES20" s="184"/>
      <c r="ET20" s="184"/>
      <c r="EU20" s="184"/>
      <c r="EV20" s="184"/>
      <c r="EW20" s="184"/>
      <c r="EX20" s="184"/>
      <c r="EY20" s="184"/>
      <c r="EZ20" s="184"/>
      <c r="FA20" s="184"/>
      <c r="FB20" s="184"/>
      <c r="FC20" s="184"/>
      <c r="FD20" s="184"/>
      <c r="FE20" s="184"/>
      <c r="FF20" s="184"/>
      <c r="FG20" s="184"/>
      <c r="FH20" s="184"/>
      <c r="FI20" s="184"/>
      <c r="FJ20" s="184"/>
      <c r="FK20" s="184"/>
      <c r="FL20" s="184"/>
      <c r="FM20" s="184"/>
      <c r="FN20" s="184"/>
      <c r="FO20" s="184"/>
      <c r="FP20" s="184"/>
      <c r="FQ20" s="184"/>
      <c r="FR20" s="184"/>
      <c r="FS20" s="184"/>
      <c r="FT20" s="184"/>
      <c r="FU20" s="184"/>
      <c r="FV20" s="184"/>
      <c r="FW20" s="184"/>
      <c r="FX20" s="184"/>
      <c r="FY20" s="184"/>
      <c r="FZ20" s="184"/>
      <c r="GA20" s="184"/>
      <c r="GB20" s="184"/>
      <c r="GC20" s="184"/>
      <c r="GD20" s="184"/>
      <c r="GE20" s="184"/>
      <c r="GF20" s="184"/>
      <c r="GG20" s="184"/>
      <c r="GH20" s="184"/>
      <c r="GI20" s="184"/>
      <c r="GJ20" s="184"/>
      <c r="GK20" s="184"/>
      <c r="GL20" s="184"/>
      <c r="GM20" s="184"/>
      <c r="GN20" s="184"/>
      <c r="GO20" s="184"/>
      <c r="GP20" s="184"/>
      <c r="GQ20" s="184"/>
      <c r="GR20" s="184"/>
      <c r="GS20" s="184"/>
      <c r="GT20" s="184"/>
      <c r="GU20" s="184"/>
      <c r="GV20" s="184"/>
      <c r="GW20" s="184"/>
      <c r="GX20" s="184"/>
      <c r="GY20" s="184"/>
      <c r="GZ20" s="184"/>
      <c r="HA20" s="184"/>
      <c r="HB20" s="184"/>
      <c r="HC20" s="184"/>
      <c r="HD20" s="184"/>
      <c r="HE20" s="184"/>
      <c r="HF20" s="184"/>
      <c r="HG20" s="184"/>
      <c r="HH20" s="184"/>
      <c r="HI20" s="184"/>
      <c r="HJ20" s="184"/>
      <c r="HK20" s="184"/>
      <c r="HL20" s="184"/>
      <c r="HM20" s="184"/>
      <c r="HN20" s="184"/>
      <c r="HO20" s="184"/>
      <c r="HP20" s="184"/>
      <c r="HQ20" s="184"/>
      <c r="HR20" s="184"/>
      <c r="HS20" s="184"/>
      <c r="HT20" s="184"/>
      <c r="HU20" s="184"/>
      <c r="HV20" s="184"/>
      <c r="HW20" s="184"/>
      <c r="HX20" s="184"/>
      <c r="HY20" s="184"/>
      <c r="HZ20" s="184"/>
      <c r="IA20" s="184"/>
      <c r="IB20" s="184"/>
      <c r="IC20" s="184"/>
      <c r="ID20" s="184"/>
      <c r="IE20" s="184"/>
      <c r="IF20" s="184"/>
      <c r="IG20" s="184"/>
      <c r="IH20" s="184"/>
      <c r="II20" s="184"/>
      <c r="IJ20" s="184"/>
      <c r="IK20" s="184"/>
      <c r="IL20" s="184"/>
      <c r="IM20" s="184"/>
      <c r="IN20" s="184"/>
      <c r="IO20" s="184"/>
      <c r="IP20" s="184"/>
      <c r="IQ20" s="184"/>
      <c r="IR20" s="184"/>
      <c r="IS20" s="184"/>
      <c r="IT20" s="184"/>
      <c r="IU20" s="184"/>
      <c r="IV20" s="184"/>
      <c r="IW20" s="184"/>
      <c r="IX20" s="184"/>
      <c r="IY20" s="184"/>
      <c r="IZ20" s="184"/>
      <c r="JA20" s="184"/>
      <c r="JB20" s="184"/>
      <c r="JC20" s="184"/>
      <c r="JD20" s="184"/>
      <c r="JE20" s="184"/>
      <c r="JF20" s="184"/>
      <c r="JG20" s="184"/>
      <c r="JH20" s="184"/>
      <c r="JI20" s="184"/>
      <c r="JJ20" s="184"/>
      <c r="JK20" s="184"/>
      <c r="JL20" s="184"/>
      <c r="JM20" s="184"/>
      <c r="JN20" s="184"/>
      <c r="JO20" s="184"/>
      <c r="JP20" s="184"/>
      <c r="JQ20" s="184"/>
      <c r="JR20" s="184"/>
      <c r="JS20" s="184"/>
      <c r="JT20" s="184"/>
      <c r="JU20" s="184"/>
      <c r="JV20" s="184"/>
      <c r="JW20" s="184"/>
      <c r="JX20" s="184"/>
      <c r="JY20" s="184"/>
      <c r="JZ20" s="184"/>
      <c r="KA20" s="184"/>
      <c r="KB20" s="184"/>
      <c r="KC20" s="184"/>
      <c r="KD20" s="184"/>
      <c r="KE20" s="184"/>
      <c r="KF20" s="184"/>
      <c r="KG20" s="184"/>
      <c r="KH20" s="184"/>
      <c r="KI20" s="184"/>
      <c r="KJ20" s="184"/>
      <c r="KK20" s="184"/>
      <c r="KL20" s="184"/>
      <c r="KM20" s="184"/>
      <c r="KN20" s="184"/>
      <c r="KO20" s="184"/>
      <c r="KP20" s="184"/>
    </row>
    <row r="21" spans="1:302" s="135" customFormat="1" ht="20.25" customHeight="1">
      <c r="A21" s="181" t="s">
        <v>200</v>
      </c>
      <c r="B21" s="229" t="s">
        <v>81</v>
      </c>
      <c r="C21" s="229"/>
      <c r="D21" s="229"/>
      <c r="E21" s="230"/>
      <c r="F21" s="182">
        <f>день_первый!Z44+день_второй!Z45+день_шестой!Z44+день_девятый!Z44+день_десятый!Z45</f>
        <v>1.8344999999999998</v>
      </c>
      <c r="G21" s="145">
        <v>100</v>
      </c>
      <c r="H21" s="183">
        <f t="shared" si="0"/>
        <v>183.45</v>
      </c>
      <c r="I21" s="184"/>
      <c r="J21" s="185"/>
      <c r="K21" s="186">
        <f>(F21*2)+день_первый!Z44</f>
        <v>3.8039999999999994</v>
      </c>
      <c r="L21" s="183">
        <f t="shared" si="1"/>
        <v>380.39999999999992</v>
      </c>
      <c r="M21" s="145">
        <f t="shared" si="2"/>
        <v>76.079999999999984</v>
      </c>
      <c r="N21" s="175">
        <f t="shared" si="3"/>
        <v>7607.9999999999982</v>
      </c>
      <c r="O21" s="175">
        <v>5.07</v>
      </c>
      <c r="P21" s="175">
        <f t="shared" si="4"/>
        <v>507</v>
      </c>
      <c r="Q21" s="186">
        <f t="shared" si="5"/>
        <v>76.079999999999984</v>
      </c>
      <c r="R21" s="175">
        <f t="shared" si="6"/>
        <v>7607.9999999999982</v>
      </c>
      <c r="S21" s="175">
        <v>5.07</v>
      </c>
      <c r="T21" s="175">
        <f t="shared" si="7"/>
        <v>507</v>
      </c>
      <c r="U21" s="187">
        <f t="shared" si="8"/>
        <v>76.079999999999984</v>
      </c>
      <c r="V21" s="175">
        <f t="shared" si="9"/>
        <v>7607.9999999999982</v>
      </c>
      <c r="W21" s="175">
        <v>5.07</v>
      </c>
      <c r="X21" s="175">
        <f t="shared" si="10"/>
        <v>507</v>
      </c>
      <c r="Y21" s="187">
        <f t="shared" si="11"/>
        <v>76.079999999999984</v>
      </c>
      <c r="Z21" s="175">
        <f t="shared" si="12"/>
        <v>7607.9999999999982</v>
      </c>
      <c r="AA21" s="175">
        <v>5.07</v>
      </c>
      <c r="AB21" s="175">
        <f t="shared" si="13"/>
        <v>507</v>
      </c>
      <c r="AC21" s="187">
        <f t="shared" si="14"/>
        <v>76.079999999999984</v>
      </c>
      <c r="AD21" s="175">
        <f t="shared" si="15"/>
        <v>7607.9999999999982</v>
      </c>
      <c r="AE21" s="175">
        <v>5.07</v>
      </c>
      <c r="AF21" s="175">
        <f t="shared" si="16"/>
        <v>507</v>
      </c>
      <c r="AG21" s="187">
        <f t="shared" si="17"/>
        <v>76.079999999999984</v>
      </c>
      <c r="AH21" s="175">
        <f t="shared" si="18"/>
        <v>7607.9999999999982</v>
      </c>
      <c r="AI21" s="175">
        <v>5.07</v>
      </c>
      <c r="AJ21" s="175">
        <f t="shared" si="19"/>
        <v>507</v>
      </c>
      <c r="AK21" s="187">
        <f t="shared" si="20"/>
        <v>57.059999999999988</v>
      </c>
      <c r="AL21" s="175">
        <f t="shared" si="21"/>
        <v>5705.9999999999991</v>
      </c>
      <c r="AM21" s="175">
        <v>3.8</v>
      </c>
      <c r="AN21" s="175">
        <f t="shared" si="22"/>
        <v>380</v>
      </c>
      <c r="AO21" s="187">
        <f t="shared" si="23"/>
        <v>57.059999999999988</v>
      </c>
      <c r="AP21" s="175">
        <f t="shared" si="24"/>
        <v>5705.9999999999991</v>
      </c>
      <c r="AQ21" s="175">
        <v>3.8</v>
      </c>
      <c r="AR21" s="175">
        <f t="shared" si="25"/>
        <v>380</v>
      </c>
      <c r="AS21" s="187">
        <f t="shared" si="26"/>
        <v>95.09999999999998</v>
      </c>
      <c r="AT21" s="175">
        <f t="shared" si="27"/>
        <v>9509.9999999999982</v>
      </c>
      <c r="AU21" s="175">
        <v>6.34</v>
      </c>
      <c r="AV21" s="175">
        <f t="shared" si="28"/>
        <v>634</v>
      </c>
      <c r="AW21" s="187">
        <f t="shared" si="29"/>
        <v>76.079999999999984</v>
      </c>
      <c r="AX21" s="175">
        <f t="shared" si="30"/>
        <v>7607.9999999999982</v>
      </c>
      <c r="AY21" s="175">
        <v>5.07</v>
      </c>
      <c r="AZ21" s="175">
        <f t="shared" si="31"/>
        <v>507</v>
      </c>
      <c r="BA21" s="187">
        <f t="shared" si="32"/>
        <v>95.09999999999998</v>
      </c>
      <c r="BB21" s="175">
        <f t="shared" si="33"/>
        <v>9509.9999999999982</v>
      </c>
      <c r="BC21" s="175">
        <v>6.34</v>
      </c>
      <c r="BD21" s="175">
        <f t="shared" si="34"/>
        <v>634</v>
      </c>
      <c r="BE21" s="187">
        <f t="shared" si="35"/>
        <v>57.059999999999988</v>
      </c>
      <c r="BF21" s="175">
        <f t="shared" si="36"/>
        <v>5705.9999999999991</v>
      </c>
      <c r="BG21" s="175">
        <v>3.8</v>
      </c>
      <c r="BH21" s="175">
        <f t="shared" si="37"/>
        <v>380</v>
      </c>
      <c r="BI21" s="187">
        <f t="shared" si="38"/>
        <v>57.059999999999988</v>
      </c>
      <c r="BJ21" s="175">
        <f t="shared" si="39"/>
        <v>5705.9999999999991</v>
      </c>
      <c r="BK21" s="175">
        <v>3.8</v>
      </c>
      <c r="BL21" s="175">
        <f t="shared" si="40"/>
        <v>380</v>
      </c>
      <c r="BM21" s="187">
        <f t="shared" si="41"/>
        <v>38.039999999999992</v>
      </c>
      <c r="BN21" s="175">
        <f t="shared" si="42"/>
        <v>3803.9999999999991</v>
      </c>
      <c r="BO21" s="175">
        <v>2.5299999999999998</v>
      </c>
      <c r="BP21" s="175">
        <f t="shared" si="43"/>
        <v>252.99999999999997</v>
      </c>
      <c r="BQ21" s="187">
        <f t="shared" si="44"/>
        <v>57.059999999999988</v>
      </c>
      <c r="BR21" s="175">
        <f t="shared" si="45"/>
        <v>5705.9999999999991</v>
      </c>
      <c r="BS21" s="175">
        <v>3.8</v>
      </c>
      <c r="BT21" s="175">
        <f t="shared" si="46"/>
        <v>380</v>
      </c>
      <c r="BU21" s="187">
        <f t="shared" si="47"/>
        <v>30.431999999999995</v>
      </c>
      <c r="BV21" s="175">
        <f t="shared" si="48"/>
        <v>3043.1999999999994</v>
      </c>
      <c r="BW21" s="175">
        <v>2.02</v>
      </c>
      <c r="BX21" s="175">
        <f t="shared" si="49"/>
        <v>202</v>
      </c>
      <c r="BY21" s="187">
        <f t="shared" si="50"/>
        <v>1076.5319999999997</v>
      </c>
      <c r="BZ21" s="175">
        <f t="shared" si="51"/>
        <v>107653.19999999998</v>
      </c>
      <c r="CA21" s="175">
        <f t="shared" si="52"/>
        <v>71.719999999999985</v>
      </c>
      <c r="CB21" s="175">
        <f t="shared" si="53"/>
        <v>7172</v>
      </c>
      <c r="CC21" s="188"/>
      <c r="CD21" s="184"/>
      <c r="CE21" s="187">
        <f t="shared" si="54"/>
        <v>38.039999999999992</v>
      </c>
      <c r="CF21" s="175">
        <f t="shared" si="55"/>
        <v>3803.9999999999991</v>
      </c>
      <c r="CG21" s="175">
        <v>2.5299999999999998</v>
      </c>
      <c r="CH21" s="175">
        <f t="shared" si="56"/>
        <v>252.99999999999997</v>
      </c>
      <c r="CI21" s="187">
        <f t="shared" si="57"/>
        <v>57.059999999999988</v>
      </c>
      <c r="CJ21" s="175">
        <f t="shared" si="58"/>
        <v>5705.9999999999991</v>
      </c>
      <c r="CK21" s="175">
        <v>3.8</v>
      </c>
      <c r="CL21" s="175">
        <f t="shared" si="59"/>
        <v>380</v>
      </c>
      <c r="CM21" s="187">
        <f t="shared" si="60"/>
        <v>38.039999999999992</v>
      </c>
      <c r="CN21" s="175">
        <f t="shared" si="61"/>
        <v>3803.9999999999991</v>
      </c>
      <c r="CO21" s="175">
        <v>2.5299999999999998</v>
      </c>
      <c r="CP21" s="175">
        <f t="shared" si="62"/>
        <v>252.99999999999997</v>
      </c>
      <c r="CQ21" s="187">
        <f t="shared" si="63"/>
        <v>228.23999999999995</v>
      </c>
      <c r="CR21" s="175">
        <f t="shared" si="64"/>
        <v>22823.999999999996</v>
      </c>
      <c r="CS21" s="175">
        <v>15.21</v>
      </c>
      <c r="CT21" s="175">
        <f t="shared" si="65"/>
        <v>1521</v>
      </c>
      <c r="CU21" s="187">
        <f t="shared" si="66"/>
        <v>361.37999999999994</v>
      </c>
      <c r="CV21" s="175">
        <f t="shared" si="67"/>
        <v>36137.999999999993</v>
      </c>
      <c r="CW21" s="175">
        <f t="shared" si="68"/>
        <v>24.07</v>
      </c>
      <c r="CX21" s="175">
        <f t="shared" si="69"/>
        <v>2407</v>
      </c>
      <c r="CY21" s="175">
        <f t="shared" si="70"/>
        <v>95.789999999999992</v>
      </c>
      <c r="CZ21" s="175">
        <f t="shared" si="71"/>
        <v>9579</v>
      </c>
      <c r="DA21" s="184"/>
      <c r="DB21" s="184"/>
      <c r="DC21" s="184"/>
      <c r="DD21" s="184"/>
      <c r="DE21" s="184"/>
      <c r="DF21" s="184"/>
      <c r="DG21" s="184"/>
      <c r="DH21" s="184"/>
      <c r="DI21" s="184"/>
      <c r="DJ21" s="184"/>
      <c r="DK21" s="184"/>
      <c r="DL21" s="184"/>
      <c r="DM21" s="184"/>
      <c r="DN21" s="184"/>
      <c r="DO21" s="184"/>
      <c r="DP21" s="184"/>
      <c r="DQ21" s="184"/>
      <c r="DR21" s="184"/>
      <c r="DS21" s="184"/>
      <c r="DT21" s="184"/>
      <c r="DU21" s="184"/>
      <c r="DV21" s="184"/>
      <c r="DW21" s="184"/>
      <c r="DX21" s="184"/>
      <c r="DY21" s="184"/>
      <c r="DZ21" s="184"/>
      <c r="EA21" s="184"/>
      <c r="EB21" s="184"/>
      <c r="EC21" s="184"/>
      <c r="ED21" s="184"/>
      <c r="EE21" s="184"/>
      <c r="EF21" s="184"/>
      <c r="EG21" s="184"/>
      <c r="EH21" s="184"/>
      <c r="EI21" s="184"/>
      <c r="EJ21" s="184"/>
      <c r="EK21" s="184"/>
      <c r="EL21" s="184"/>
      <c r="EM21" s="184"/>
      <c r="EN21" s="184"/>
      <c r="EO21" s="184"/>
      <c r="EP21" s="184"/>
      <c r="EQ21" s="184"/>
      <c r="ER21" s="184"/>
      <c r="ES21" s="184"/>
      <c r="ET21" s="184"/>
      <c r="EU21" s="184"/>
      <c r="EV21" s="184"/>
      <c r="EW21" s="184"/>
      <c r="EX21" s="184"/>
      <c r="EY21" s="184"/>
      <c r="EZ21" s="184"/>
      <c r="FA21" s="184"/>
      <c r="FB21" s="184"/>
      <c r="FC21" s="184"/>
      <c r="FD21" s="184"/>
      <c r="FE21" s="184"/>
      <c r="FF21" s="184"/>
      <c r="FG21" s="184"/>
      <c r="FH21" s="184"/>
      <c r="FI21" s="184"/>
      <c r="FJ21" s="184"/>
      <c r="FK21" s="184"/>
      <c r="FL21" s="184"/>
      <c r="FM21" s="184"/>
      <c r="FN21" s="184"/>
      <c r="FO21" s="184"/>
      <c r="FP21" s="184"/>
      <c r="FQ21" s="184"/>
      <c r="FR21" s="184"/>
      <c r="FS21" s="184"/>
      <c r="FT21" s="184"/>
      <c r="FU21" s="184"/>
      <c r="FV21" s="184"/>
      <c r="FW21" s="184"/>
      <c r="FX21" s="184"/>
      <c r="FY21" s="184"/>
      <c r="FZ21" s="184"/>
      <c r="GA21" s="184"/>
      <c r="GB21" s="184"/>
      <c r="GC21" s="184"/>
      <c r="GD21" s="184"/>
      <c r="GE21" s="184"/>
      <c r="GF21" s="184"/>
      <c r="GG21" s="184"/>
      <c r="GH21" s="184"/>
      <c r="GI21" s="184"/>
      <c r="GJ21" s="184"/>
      <c r="GK21" s="184"/>
      <c r="GL21" s="184"/>
      <c r="GM21" s="184"/>
      <c r="GN21" s="184"/>
      <c r="GO21" s="184"/>
      <c r="GP21" s="184"/>
      <c r="GQ21" s="184"/>
      <c r="GR21" s="184"/>
      <c r="GS21" s="184"/>
      <c r="GT21" s="184"/>
      <c r="GU21" s="184"/>
      <c r="GV21" s="184"/>
      <c r="GW21" s="184"/>
      <c r="GX21" s="184"/>
      <c r="GY21" s="184"/>
      <c r="GZ21" s="184"/>
      <c r="HA21" s="184"/>
      <c r="HB21" s="184"/>
      <c r="HC21" s="184"/>
      <c r="HD21" s="184"/>
      <c r="HE21" s="184"/>
      <c r="HF21" s="184"/>
      <c r="HG21" s="184"/>
      <c r="HH21" s="184"/>
      <c r="HI21" s="184"/>
      <c r="HJ21" s="184"/>
      <c r="HK21" s="184"/>
      <c r="HL21" s="184"/>
      <c r="HM21" s="184"/>
      <c r="HN21" s="184"/>
      <c r="HO21" s="184"/>
      <c r="HP21" s="184"/>
      <c r="HQ21" s="184"/>
      <c r="HR21" s="184"/>
      <c r="HS21" s="184"/>
      <c r="HT21" s="184"/>
      <c r="HU21" s="184"/>
      <c r="HV21" s="184"/>
      <c r="HW21" s="184"/>
      <c r="HX21" s="184"/>
      <c r="HY21" s="184"/>
      <c r="HZ21" s="184"/>
      <c r="IA21" s="184"/>
      <c r="IB21" s="184"/>
      <c r="IC21" s="184"/>
      <c r="ID21" s="184"/>
      <c r="IE21" s="184"/>
      <c r="IF21" s="184"/>
      <c r="IG21" s="184"/>
      <c r="IH21" s="184"/>
      <c r="II21" s="184"/>
      <c r="IJ21" s="184"/>
      <c r="IK21" s="184"/>
      <c r="IL21" s="184"/>
      <c r="IM21" s="184"/>
      <c r="IN21" s="184"/>
      <c r="IO21" s="184"/>
      <c r="IP21" s="184"/>
      <c r="IQ21" s="184"/>
      <c r="IR21" s="184"/>
      <c r="IS21" s="184"/>
      <c r="IT21" s="184"/>
      <c r="IU21" s="184"/>
      <c r="IV21" s="184"/>
      <c r="IW21" s="184"/>
      <c r="IX21" s="184"/>
      <c r="IY21" s="184"/>
      <c r="IZ21" s="184"/>
      <c r="JA21" s="184"/>
      <c r="JB21" s="184"/>
      <c r="JC21" s="184"/>
      <c r="JD21" s="184"/>
      <c r="JE21" s="184"/>
      <c r="JF21" s="184"/>
      <c r="JG21" s="184"/>
      <c r="JH21" s="184"/>
      <c r="JI21" s="184"/>
      <c r="JJ21" s="184"/>
      <c r="JK21" s="184"/>
      <c r="JL21" s="184"/>
      <c r="JM21" s="184"/>
      <c r="JN21" s="184"/>
      <c r="JO21" s="184"/>
      <c r="JP21" s="184"/>
      <c r="JQ21" s="184"/>
      <c r="JR21" s="184"/>
      <c r="JS21" s="184"/>
      <c r="JT21" s="184"/>
      <c r="JU21" s="184"/>
      <c r="JV21" s="184"/>
      <c r="JW21" s="184"/>
      <c r="JX21" s="184"/>
      <c r="JY21" s="184"/>
      <c r="JZ21" s="184"/>
      <c r="KA21" s="184"/>
      <c r="KB21" s="184"/>
      <c r="KC21" s="184"/>
      <c r="KD21" s="184"/>
      <c r="KE21" s="184"/>
      <c r="KF21" s="184"/>
      <c r="KG21" s="184"/>
      <c r="KH21" s="184"/>
      <c r="KI21" s="184"/>
      <c r="KJ21" s="184"/>
      <c r="KK21" s="184"/>
      <c r="KL21" s="184"/>
      <c r="KM21" s="184"/>
      <c r="KN21" s="184"/>
      <c r="KO21" s="184"/>
      <c r="KP21" s="184"/>
    </row>
    <row r="22" spans="1:302" s="135" customFormat="1" ht="20.25" customHeight="1">
      <c r="A22" s="181" t="s">
        <v>201</v>
      </c>
      <c r="B22" s="229" t="s">
        <v>202</v>
      </c>
      <c r="C22" s="229"/>
      <c r="D22" s="229"/>
      <c r="E22" s="230"/>
      <c r="F22" s="182">
        <f>день_первый!Z45+день_второй!Z46+день_третий!Z45+день_четвертый!Z45+день_пятый!Z45+день_шестой!Z45+день_седьмой!Z45+день_восьмой!Z45+день_десятый!Z46+день_девятый!Z55</f>
        <v>1.9345499999999998</v>
      </c>
      <c r="G22" s="145">
        <v>75</v>
      </c>
      <c r="H22" s="183">
        <f t="shared" si="0"/>
        <v>145.09124999999997</v>
      </c>
      <c r="I22" s="184"/>
      <c r="J22" s="185"/>
      <c r="K22" s="186">
        <f>(F22*2)+день_первый!Z45</f>
        <v>4.1128499999999999</v>
      </c>
      <c r="L22" s="183">
        <f t="shared" si="1"/>
        <v>308.46375</v>
      </c>
      <c r="M22" s="145">
        <f t="shared" si="2"/>
        <v>82.257000000000005</v>
      </c>
      <c r="N22" s="175">
        <f t="shared" si="3"/>
        <v>6169.2749999999996</v>
      </c>
      <c r="O22" s="175">
        <v>5.48</v>
      </c>
      <c r="P22" s="175">
        <f t="shared" si="4"/>
        <v>411.00000000000006</v>
      </c>
      <c r="Q22" s="186">
        <f t="shared" si="5"/>
        <v>82.257000000000005</v>
      </c>
      <c r="R22" s="175">
        <f t="shared" si="6"/>
        <v>6169.2749999999996</v>
      </c>
      <c r="S22" s="175">
        <v>5.48</v>
      </c>
      <c r="T22" s="175">
        <f t="shared" si="7"/>
        <v>411.00000000000006</v>
      </c>
      <c r="U22" s="187">
        <f t="shared" si="8"/>
        <v>82.257000000000005</v>
      </c>
      <c r="V22" s="175">
        <f t="shared" si="9"/>
        <v>6169.2749999999996</v>
      </c>
      <c r="W22" s="175">
        <v>5.48</v>
      </c>
      <c r="X22" s="175">
        <f t="shared" si="10"/>
        <v>411.00000000000006</v>
      </c>
      <c r="Y22" s="187">
        <f t="shared" si="11"/>
        <v>82.257000000000005</v>
      </c>
      <c r="Z22" s="175">
        <f t="shared" si="12"/>
        <v>6169.2749999999996</v>
      </c>
      <c r="AA22" s="175">
        <v>5.48</v>
      </c>
      <c r="AB22" s="175">
        <f t="shared" si="13"/>
        <v>411.00000000000006</v>
      </c>
      <c r="AC22" s="187">
        <f t="shared" si="14"/>
        <v>82.257000000000005</v>
      </c>
      <c r="AD22" s="175">
        <f t="shared" si="15"/>
        <v>6169.2749999999996</v>
      </c>
      <c r="AE22" s="175">
        <v>5.48</v>
      </c>
      <c r="AF22" s="175">
        <f t="shared" si="16"/>
        <v>411.00000000000006</v>
      </c>
      <c r="AG22" s="187">
        <f t="shared" si="17"/>
        <v>82.257000000000005</v>
      </c>
      <c r="AH22" s="175">
        <f t="shared" si="18"/>
        <v>6169.2749999999996</v>
      </c>
      <c r="AI22" s="175">
        <v>5.48</v>
      </c>
      <c r="AJ22" s="175">
        <f t="shared" si="19"/>
        <v>411.00000000000006</v>
      </c>
      <c r="AK22" s="187">
        <f t="shared" si="20"/>
        <v>61.692749999999997</v>
      </c>
      <c r="AL22" s="175">
        <f t="shared" si="21"/>
        <v>4626.9562500000002</v>
      </c>
      <c r="AM22" s="175">
        <v>4.1100000000000003</v>
      </c>
      <c r="AN22" s="175">
        <f t="shared" si="22"/>
        <v>308.25</v>
      </c>
      <c r="AO22" s="187">
        <f t="shared" si="23"/>
        <v>61.692749999999997</v>
      </c>
      <c r="AP22" s="175">
        <f t="shared" si="24"/>
        <v>4626.9562500000002</v>
      </c>
      <c r="AQ22" s="175">
        <v>4.1100000000000003</v>
      </c>
      <c r="AR22" s="175">
        <f t="shared" si="25"/>
        <v>308.25</v>
      </c>
      <c r="AS22" s="187">
        <f t="shared" si="26"/>
        <v>102.82124999999999</v>
      </c>
      <c r="AT22" s="175">
        <f t="shared" si="27"/>
        <v>7711.59375</v>
      </c>
      <c r="AU22" s="175">
        <v>6.85</v>
      </c>
      <c r="AV22" s="175">
        <f t="shared" si="28"/>
        <v>513.75</v>
      </c>
      <c r="AW22" s="187">
        <f t="shared" si="29"/>
        <v>82.257000000000005</v>
      </c>
      <c r="AX22" s="175">
        <f t="shared" si="30"/>
        <v>6169.2749999999996</v>
      </c>
      <c r="AY22" s="175">
        <v>5.48</v>
      </c>
      <c r="AZ22" s="175">
        <f t="shared" si="31"/>
        <v>411.00000000000006</v>
      </c>
      <c r="BA22" s="187">
        <f t="shared" si="32"/>
        <v>102.82124999999999</v>
      </c>
      <c r="BB22" s="175">
        <f t="shared" si="33"/>
        <v>7711.59375</v>
      </c>
      <c r="BC22" s="175">
        <v>6.85</v>
      </c>
      <c r="BD22" s="175">
        <f t="shared" si="34"/>
        <v>513.75</v>
      </c>
      <c r="BE22" s="187">
        <f t="shared" si="35"/>
        <v>61.692749999999997</v>
      </c>
      <c r="BF22" s="175">
        <f t="shared" si="36"/>
        <v>4626.9562500000002</v>
      </c>
      <c r="BG22" s="175">
        <v>4.1100000000000003</v>
      </c>
      <c r="BH22" s="175">
        <f t="shared" si="37"/>
        <v>308.25</v>
      </c>
      <c r="BI22" s="187">
        <f t="shared" si="38"/>
        <v>61.692749999999997</v>
      </c>
      <c r="BJ22" s="175">
        <f t="shared" si="39"/>
        <v>4626.9562500000002</v>
      </c>
      <c r="BK22" s="175">
        <v>4.1100000000000003</v>
      </c>
      <c r="BL22" s="175">
        <f t="shared" si="40"/>
        <v>308.25</v>
      </c>
      <c r="BM22" s="187">
        <f t="shared" si="41"/>
        <v>41.128500000000003</v>
      </c>
      <c r="BN22" s="175">
        <f t="shared" si="42"/>
        <v>3084.6374999999998</v>
      </c>
      <c r="BO22" s="175">
        <v>2.74</v>
      </c>
      <c r="BP22" s="175">
        <f t="shared" si="43"/>
        <v>205.50000000000003</v>
      </c>
      <c r="BQ22" s="187">
        <f t="shared" si="44"/>
        <v>61.692749999999997</v>
      </c>
      <c r="BR22" s="175">
        <f t="shared" si="45"/>
        <v>4626.9562500000002</v>
      </c>
      <c r="BS22" s="175">
        <v>4.1100000000000003</v>
      </c>
      <c r="BT22" s="175">
        <f t="shared" si="46"/>
        <v>308.25</v>
      </c>
      <c r="BU22" s="187">
        <f t="shared" si="47"/>
        <v>32.902799999999999</v>
      </c>
      <c r="BV22" s="175">
        <f t="shared" si="48"/>
        <v>2467.71</v>
      </c>
      <c r="BW22" s="175">
        <v>2.19</v>
      </c>
      <c r="BX22" s="175">
        <f t="shared" si="49"/>
        <v>164.25</v>
      </c>
      <c r="BY22" s="187">
        <f t="shared" si="50"/>
        <v>1163.9365500000001</v>
      </c>
      <c r="BZ22" s="175">
        <f t="shared" si="51"/>
        <v>87295.241250000021</v>
      </c>
      <c r="CA22" s="175">
        <f t="shared" si="52"/>
        <v>77.540000000000006</v>
      </c>
      <c r="CB22" s="175">
        <f t="shared" si="53"/>
        <v>5815.5</v>
      </c>
      <c r="CC22" s="188"/>
      <c r="CD22" s="184"/>
      <c r="CE22" s="187">
        <f t="shared" si="54"/>
        <v>41.128500000000003</v>
      </c>
      <c r="CF22" s="175">
        <f t="shared" si="55"/>
        <v>3084.6374999999998</v>
      </c>
      <c r="CG22" s="175">
        <v>2.74</v>
      </c>
      <c r="CH22" s="175">
        <f t="shared" si="56"/>
        <v>205.50000000000003</v>
      </c>
      <c r="CI22" s="187">
        <f t="shared" si="57"/>
        <v>61.692749999999997</v>
      </c>
      <c r="CJ22" s="175">
        <f t="shared" si="58"/>
        <v>4626.9562500000002</v>
      </c>
      <c r="CK22" s="175">
        <v>4.1100000000000003</v>
      </c>
      <c r="CL22" s="175">
        <f t="shared" si="59"/>
        <v>308.25</v>
      </c>
      <c r="CM22" s="187">
        <f t="shared" si="60"/>
        <v>41.128500000000003</v>
      </c>
      <c r="CN22" s="175">
        <f t="shared" si="61"/>
        <v>3084.6374999999998</v>
      </c>
      <c r="CO22" s="175">
        <v>2.74</v>
      </c>
      <c r="CP22" s="175">
        <f t="shared" si="62"/>
        <v>205.50000000000003</v>
      </c>
      <c r="CQ22" s="187">
        <f t="shared" si="63"/>
        <v>246.77099999999999</v>
      </c>
      <c r="CR22" s="175">
        <f t="shared" si="64"/>
        <v>18507.825000000001</v>
      </c>
      <c r="CS22" s="175">
        <v>16.45</v>
      </c>
      <c r="CT22" s="175">
        <f t="shared" si="65"/>
        <v>1233.75</v>
      </c>
      <c r="CU22" s="187">
        <f t="shared" si="66"/>
        <v>390.72074999999995</v>
      </c>
      <c r="CV22" s="175">
        <f t="shared" si="67"/>
        <v>29304.056250000001</v>
      </c>
      <c r="CW22" s="175">
        <f t="shared" si="68"/>
        <v>26.04</v>
      </c>
      <c r="CX22" s="175">
        <f t="shared" si="69"/>
        <v>1953</v>
      </c>
      <c r="CY22" s="175">
        <f t="shared" si="70"/>
        <v>103.58000000000001</v>
      </c>
      <c r="CZ22" s="175">
        <f t="shared" si="71"/>
        <v>7768.5</v>
      </c>
      <c r="DA22" s="184"/>
      <c r="DB22" s="184"/>
      <c r="DC22" s="184"/>
      <c r="DD22" s="184"/>
      <c r="DE22" s="184"/>
      <c r="DF22" s="184"/>
      <c r="DG22" s="184"/>
      <c r="DH22" s="184"/>
      <c r="DI22" s="184"/>
      <c r="DJ22" s="184"/>
      <c r="DK22" s="184"/>
      <c r="DL22" s="184"/>
      <c r="DM22" s="184"/>
      <c r="DN22" s="184"/>
      <c r="DO22" s="184"/>
      <c r="DP22" s="184"/>
      <c r="DQ22" s="184"/>
      <c r="DR22" s="184"/>
      <c r="DS22" s="184"/>
      <c r="DT22" s="184"/>
      <c r="DU22" s="184"/>
      <c r="DV22" s="184"/>
      <c r="DW22" s="184"/>
      <c r="DX22" s="184"/>
      <c r="DY22" s="184"/>
      <c r="DZ22" s="184"/>
      <c r="EA22" s="184"/>
      <c r="EB22" s="184"/>
      <c r="EC22" s="184"/>
      <c r="ED22" s="184"/>
      <c r="EE22" s="184"/>
      <c r="EF22" s="184"/>
      <c r="EG22" s="184"/>
      <c r="EH22" s="184"/>
      <c r="EI22" s="184"/>
      <c r="EJ22" s="184"/>
      <c r="EK22" s="184"/>
      <c r="EL22" s="184"/>
      <c r="EM22" s="184"/>
      <c r="EN22" s="184"/>
      <c r="EO22" s="184"/>
      <c r="EP22" s="184"/>
      <c r="EQ22" s="184"/>
      <c r="ER22" s="184"/>
      <c r="ES22" s="184"/>
      <c r="ET22" s="184"/>
      <c r="EU22" s="184"/>
      <c r="EV22" s="184"/>
      <c r="EW22" s="184"/>
      <c r="EX22" s="184"/>
      <c r="EY22" s="184"/>
      <c r="EZ22" s="184"/>
      <c r="FA22" s="184"/>
      <c r="FB22" s="184"/>
      <c r="FC22" s="184"/>
      <c r="FD22" s="184"/>
      <c r="FE22" s="184"/>
      <c r="FF22" s="184"/>
      <c r="FG22" s="184"/>
      <c r="FH22" s="184"/>
      <c r="FI22" s="184"/>
      <c r="FJ22" s="184"/>
      <c r="FK22" s="184"/>
      <c r="FL22" s="184"/>
      <c r="FM22" s="184"/>
      <c r="FN22" s="184"/>
      <c r="FO22" s="184"/>
      <c r="FP22" s="184"/>
      <c r="FQ22" s="184"/>
      <c r="FR22" s="184"/>
      <c r="FS22" s="184"/>
      <c r="FT22" s="184"/>
      <c r="FU22" s="184"/>
      <c r="FV22" s="184"/>
      <c r="FW22" s="184"/>
      <c r="FX22" s="184"/>
      <c r="FY22" s="184"/>
      <c r="FZ22" s="184"/>
      <c r="GA22" s="184"/>
      <c r="GB22" s="184"/>
      <c r="GC22" s="184"/>
      <c r="GD22" s="184"/>
      <c r="GE22" s="184"/>
      <c r="GF22" s="184"/>
      <c r="GG22" s="184"/>
      <c r="GH22" s="184"/>
      <c r="GI22" s="184"/>
      <c r="GJ22" s="184"/>
      <c r="GK22" s="184"/>
      <c r="GL22" s="184"/>
      <c r="GM22" s="184"/>
      <c r="GN22" s="184"/>
      <c r="GO22" s="184"/>
      <c r="GP22" s="184"/>
      <c r="GQ22" s="184"/>
      <c r="GR22" s="184"/>
      <c r="GS22" s="184"/>
      <c r="GT22" s="184"/>
      <c r="GU22" s="184"/>
      <c r="GV22" s="184"/>
      <c r="GW22" s="184"/>
      <c r="GX22" s="184"/>
      <c r="GY22" s="184"/>
      <c r="GZ22" s="184"/>
      <c r="HA22" s="184"/>
      <c r="HB22" s="184"/>
      <c r="HC22" s="184"/>
      <c r="HD22" s="184"/>
      <c r="HE22" s="184"/>
      <c r="HF22" s="184"/>
      <c r="HG22" s="184"/>
      <c r="HH22" s="184"/>
      <c r="HI22" s="184"/>
      <c r="HJ22" s="184"/>
      <c r="HK22" s="184"/>
      <c r="HL22" s="184"/>
      <c r="HM22" s="184"/>
      <c r="HN22" s="184"/>
      <c r="HO22" s="184"/>
      <c r="HP22" s="184"/>
      <c r="HQ22" s="184"/>
      <c r="HR22" s="184"/>
      <c r="HS22" s="184"/>
      <c r="HT22" s="184"/>
      <c r="HU22" s="184"/>
      <c r="HV22" s="184"/>
      <c r="HW22" s="184"/>
      <c r="HX22" s="184"/>
      <c r="HY22" s="184"/>
      <c r="HZ22" s="184"/>
      <c r="IA22" s="184"/>
      <c r="IB22" s="184"/>
      <c r="IC22" s="184"/>
      <c r="ID22" s="184"/>
      <c r="IE22" s="184"/>
      <c r="IF22" s="184"/>
      <c r="IG22" s="184"/>
      <c r="IH22" s="184"/>
      <c r="II22" s="184"/>
      <c r="IJ22" s="184"/>
      <c r="IK22" s="184"/>
      <c r="IL22" s="184"/>
      <c r="IM22" s="184"/>
      <c r="IN22" s="184"/>
      <c r="IO22" s="184"/>
      <c r="IP22" s="184"/>
      <c r="IQ22" s="184"/>
      <c r="IR22" s="184"/>
      <c r="IS22" s="184"/>
      <c r="IT22" s="184"/>
      <c r="IU22" s="184"/>
      <c r="IV22" s="184"/>
      <c r="IW22" s="184"/>
      <c r="IX22" s="184"/>
      <c r="IY22" s="184"/>
      <c r="IZ22" s="184"/>
      <c r="JA22" s="184"/>
      <c r="JB22" s="184"/>
      <c r="JC22" s="184"/>
      <c r="JD22" s="184"/>
      <c r="JE22" s="184"/>
      <c r="JF22" s="184"/>
      <c r="JG22" s="184"/>
      <c r="JH22" s="184"/>
      <c r="JI22" s="184"/>
      <c r="JJ22" s="184"/>
      <c r="JK22" s="184"/>
      <c r="JL22" s="184"/>
      <c r="JM22" s="184"/>
      <c r="JN22" s="184"/>
      <c r="JO22" s="184"/>
      <c r="JP22" s="184"/>
      <c r="JQ22" s="184"/>
      <c r="JR22" s="184"/>
      <c r="JS22" s="184"/>
      <c r="JT22" s="184"/>
      <c r="JU22" s="184"/>
      <c r="JV22" s="184"/>
      <c r="JW22" s="184"/>
      <c r="JX22" s="184"/>
      <c r="JY22" s="184"/>
      <c r="JZ22" s="184"/>
      <c r="KA22" s="184"/>
      <c r="KB22" s="184"/>
      <c r="KC22" s="184"/>
      <c r="KD22" s="184"/>
      <c r="KE22" s="184"/>
      <c r="KF22" s="184"/>
      <c r="KG22" s="184"/>
      <c r="KH22" s="184"/>
      <c r="KI22" s="184"/>
      <c r="KJ22" s="184"/>
      <c r="KK22" s="184"/>
      <c r="KL22" s="184"/>
      <c r="KM22" s="184"/>
      <c r="KN22" s="184"/>
      <c r="KO22" s="184"/>
      <c r="KP22" s="184"/>
    </row>
    <row r="23" spans="1:302" s="135" customFormat="1" ht="20.25" customHeight="1">
      <c r="A23" s="181" t="s">
        <v>203</v>
      </c>
      <c r="B23" s="229" t="s">
        <v>84</v>
      </c>
      <c r="C23" s="229"/>
      <c r="D23" s="229"/>
      <c r="E23" s="230"/>
      <c r="F23" s="182">
        <f>день_первый!Z47+день_второй!Z48+день_третий!Z47+день_четвертый!Z47+день_пятый!Z47+день_шестой!Z47+день_седьмой!Z47+день_восьмой!Z47+день_девятый!Z47+день_десятый!Z48</f>
        <v>0.29909999999999998</v>
      </c>
      <c r="G23" s="145">
        <v>15</v>
      </c>
      <c r="H23" s="183">
        <f t="shared" si="0"/>
        <v>4.4864999999999995</v>
      </c>
      <c r="I23" s="184"/>
      <c r="J23" s="185"/>
      <c r="K23" s="186">
        <f>(F23*2)+день_первый!Z47</f>
        <v>0.6289499999999999</v>
      </c>
      <c r="L23" s="183">
        <f t="shared" si="1"/>
        <v>9.4342499999999987</v>
      </c>
      <c r="M23" s="145">
        <f t="shared" si="2"/>
        <v>12.578999999999997</v>
      </c>
      <c r="N23" s="175">
        <f t="shared" si="3"/>
        <v>188.68499999999997</v>
      </c>
      <c r="O23" s="175">
        <v>1</v>
      </c>
      <c r="P23" s="175">
        <f t="shared" si="4"/>
        <v>15</v>
      </c>
      <c r="Q23" s="186">
        <f t="shared" si="5"/>
        <v>12.578999999999997</v>
      </c>
      <c r="R23" s="175">
        <f t="shared" si="6"/>
        <v>188.68499999999997</v>
      </c>
      <c r="S23" s="175">
        <v>1</v>
      </c>
      <c r="T23" s="175">
        <f t="shared" si="7"/>
        <v>15</v>
      </c>
      <c r="U23" s="187">
        <f t="shared" si="8"/>
        <v>12.578999999999997</v>
      </c>
      <c r="V23" s="175">
        <f t="shared" si="9"/>
        <v>188.68499999999997</v>
      </c>
      <c r="W23" s="175">
        <v>1</v>
      </c>
      <c r="X23" s="175">
        <f t="shared" si="10"/>
        <v>15</v>
      </c>
      <c r="Y23" s="187">
        <f t="shared" si="11"/>
        <v>12.578999999999997</v>
      </c>
      <c r="Z23" s="175">
        <f t="shared" si="12"/>
        <v>188.68499999999997</v>
      </c>
      <c r="AA23" s="175">
        <v>1</v>
      </c>
      <c r="AB23" s="175">
        <f t="shared" si="13"/>
        <v>15</v>
      </c>
      <c r="AC23" s="187">
        <f t="shared" si="14"/>
        <v>12.578999999999997</v>
      </c>
      <c r="AD23" s="175">
        <f t="shared" si="15"/>
        <v>188.68499999999997</v>
      </c>
      <c r="AE23" s="175">
        <v>1</v>
      </c>
      <c r="AF23" s="175">
        <f t="shared" si="16"/>
        <v>15</v>
      </c>
      <c r="AG23" s="187">
        <f t="shared" si="17"/>
        <v>12.578999999999997</v>
      </c>
      <c r="AH23" s="175">
        <f t="shared" si="18"/>
        <v>188.68499999999997</v>
      </c>
      <c r="AI23" s="175">
        <v>1</v>
      </c>
      <c r="AJ23" s="175">
        <f t="shared" si="19"/>
        <v>15</v>
      </c>
      <c r="AK23" s="187">
        <f t="shared" si="20"/>
        <v>9.4342499999999987</v>
      </c>
      <c r="AL23" s="175">
        <f t="shared" si="21"/>
        <v>141.51374999999999</v>
      </c>
      <c r="AM23" s="175">
        <v>1</v>
      </c>
      <c r="AN23" s="175">
        <f t="shared" si="22"/>
        <v>15</v>
      </c>
      <c r="AO23" s="187">
        <f t="shared" si="23"/>
        <v>9.4342499999999987</v>
      </c>
      <c r="AP23" s="175">
        <f t="shared" si="24"/>
        <v>141.51374999999999</v>
      </c>
      <c r="AQ23" s="175">
        <v>1</v>
      </c>
      <c r="AR23" s="175">
        <f t="shared" si="25"/>
        <v>15</v>
      </c>
      <c r="AS23" s="187">
        <f t="shared" si="26"/>
        <v>15.723749999999997</v>
      </c>
      <c r="AT23" s="175">
        <f t="shared" si="27"/>
        <v>235.85624999999996</v>
      </c>
      <c r="AU23" s="175">
        <v>1</v>
      </c>
      <c r="AV23" s="175">
        <f t="shared" si="28"/>
        <v>15</v>
      </c>
      <c r="AW23" s="187">
        <f t="shared" si="29"/>
        <v>12.578999999999997</v>
      </c>
      <c r="AX23" s="175">
        <f t="shared" si="30"/>
        <v>188.68499999999997</v>
      </c>
      <c r="AY23" s="175">
        <v>1</v>
      </c>
      <c r="AZ23" s="175">
        <f t="shared" si="31"/>
        <v>15</v>
      </c>
      <c r="BA23" s="187">
        <f t="shared" si="32"/>
        <v>15.723749999999997</v>
      </c>
      <c r="BB23" s="175">
        <f t="shared" si="33"/>
        <v>235.85624999999996</v>
      </c>
      <c r="BC23" s="175">
        <v>1</v>
      </c>
      <c r="BD23" s="175">
        <f t="shared" si="34"/>
        <v>15</v>
      </c>
      <c r="BE23" s="187">
        <f t="shared" si="35"/>
        <v>9.4342499999999987</v>
      </c>
      <c r="BF23" s="175">
        <f t="shared" si="36"/>
        <v>141.51374999999999</v>
      </c>
      <c r="BG23" s="175">
        <v>1</v>
      </c>
      <c r="BH23" s="175">
        <f t="shared" si="37"/>
        <v>15</v>
      </c>
      <c r="BI23" s="187">
        <f t="shared" si="38"/>
        <v>9.4342499999999987</v>
      </c>
      <c r="BJ23" s="175">
        <f t="shared" si="39"/>
        <v>141.51374999999999</v>
      </c>
      <c r="BK23" s="175">
        <v>1</v>
      </c>
      <c r="BL23" s="175">
        <f t="shared" si="40"/>
        <v>15</v>
      </c>
      <c r="BM23" s="187">
        <f t="shared" si="41"/>
        <v>6.2894999999999985</v>
      </c>
      <c r="BN23" s="175">
        <f t="shared" si="42"/>
        <v>94.342499999999987</v>
      </c>
      <c r="BO23" s="175">
        <v>1</v>
      </c>
      <c r="BP23" s="175">
        <f t="shared" si="43"/>
        <v>15</v>
      </c>
      <c r="BQ23" s="187">
        <f t="shared" si="44"/>
        <v>9.4342499999999987</v>
      </c>
      <c r="BR23" s="175">
        <f t="shared" si="45"/>
        <v>141.51374999999999</v>
      </c>
      <c r="BS23" s="175">
        <v>1</v>
      </c>
      <c r="BT23" s="175">
        <f t="shared" si="46"/>
        <v>15</v>
      </c>
      <c r="BU23" s="187">
        <f t="shared" si="47"/>
        <v>5.0315999999999992</v>
      </c>
      <c r="BV23" s="175">
        <f t="shared" si="48"/>
        <v>75.47399999999999</v>
      </c>
      <c r="BW23" s="175">
        <v>1</v>
      </c>
      <c r="BX23" s="175">
        <f t="shared" si="49"/>
        <v>15</v>
      </c>
      <c r="BY23" s="187">
        <f t="shared" si="50"/>
        <v>177.99284999999995</v>
      </c>
      <c r="BZ23" s="175">
        <f t="shared" si="51"/>
        <v>2669.8927500000004</v>
      </c>
      <c r="CA23" s="175">
        <f t="shared" si="52"/>
        <v>16</v>
      </c>
      <c r="CB23" s="175">
        <f t="shared" si="53"/>
        <v>240</v>
      </c>
      <c r="CC23" s="188"/>
      <c r="CD23" s="184"/>
      <c r="CE23" s="187">
        <f t="shared" si="54"/>
        <v>6.2894999999999985</v>
      </c>
      <c r="CF23" s="175">
        <f t="shared" si="55"/>
        <v>94.342499999999987</v>
      </c>
      <c r="CG23" s="175">
        <v>1</v>
      </c>
      <c r="CH23" s="175">
        <f t="shared" si="56"/>
        <v>15</v>
      </c>
      <c r="CI23" s="187">
        <f t="shared" si="57"/>
        <v>9.4342499999999987</v>
      </c>
      <c r="CJ23" s="175">
        <f t="shared" si="58"/>
        <v>141.51374999999999</v>
      </c>
      <c r="CK23" s="175">
        <v>1</v>
      </c>
      <c r="CL23" s="175">
        <f t="shared" si="59"/>
        <v>15</v>
      </c>
      <c r="CM23" s="187">
        <f t="shared" si="60"/>
        <v>6.2894999999999985</v>
      </c>
      <c r="CN23" s="175">
        <f t="shared" si="61"/>
        <v>94.342499999999987</v>
      </c>
      <c r="CO23" s="175">
        <v>1</v>
      </c>
      <c r="CP23" s="175">
        <f t="shared" si="62"/>
        <v>15</v>
      </c>
      <c r="CQ23" s="187">
        <f t="shared" si="63"/>
        <v>37.736999999999995</v>
      </c>
      <c r="CR23" s="175">
        <f t="shared" si="64"/>
        <v>566.05499999999995</v>
      </c>
      <c r="CS23" s="175">
        <v>3</v>
      </c>
      <c r="CT23" s="175">
        <f t="shared" si="65"/>
        <v>45</v>
      </c>
      <c r="CU23" s="187">
        <f t="shared" si="66"/>
        <v>59.750249999999994</v>
      </c>
      <c r="CV23" s="175">
        <f t="shared" si="67"/>
        <v>896.25374999999985</v>
      </c>
      <c r="CW23" s="175">
        <f t="shared" si="68"/>
        <v>6</v>
      </c>
      <c r="CX23" s="175">
        <f t="shared" si="69"/>
        <v>90</v>
      </c>
      <c r="CY23" s="175">
        <f t="shared" si="70"/>
        <v>22</v>
      </c>
      <c r="CZ23" s="175">
        <f t="shared" si="71"/>
        <v>330</v>
      </c>
      <c r="DA23" s="184"/>
      <c r="DB23" s="184"/>
      <c r="DC23" s="184"/>
      <c r="DD23" s="184"/>
      <c r="DE23" s="184"/>
      <c r="DF23" s="184"/>
      <c r="DG23" s="184"/>
      <c r="DH23" s="184"/>
      <c r="DI23" s="184"/>
      <c r="DJ23" s="184"/>
      <c r="DK23" s="184"/>
      <c r="DL23" s="184"/>
      <c r="DM23" s="184"/>
      <c r="DN23" s="184"/>
      <c r="DO23" s="184"/>
      <c r="DP23" s="184"/>
      <c r="DQ23" s="184"/>
      <c r="DR23" s="184"/>
      <c r="DS23" s="184"/>
      <c r="DT23" s="184"/>
      <c r="DU23" s="184"/>
      <c r="DV23" s="184"/>
      <c r="DW23" s="184"/>
      <c r="DX23" s="184"/>
      <c r="DY23" s="184"/>
      <c r="DZ23" s="184"/>
      <c r="EA23" s="184"/>
      <c r="EB23" s="184"/>
      <c r="EC23" s="184"/>
      <c r="ED23" s="184"/>
      <c r="EE23" s="184"/>
      <c r="EF23" s="184"/>
      <c r="EG23" s="184"/>
      <c r="EH23" s="184"/>
      <c r="EI23" s="184"/>
      <c r="EJ23" s="184"/>
      <c r="EK23" s="184"/>
      <c r="EL23" s="184"/>
      <c r="EM23" s="184"/>
      <c r="EN23" s="184"/>
      <c r="EO23" s="184"/>
      <c r="EP23" s="184"/>
      <c r="EQ23" s="184"/>
      <c r="ER23" s="184"/>
      <c r="ES23" s="184"/>
      <c r="ET23" s="184"/>
      <c r="EU23" s="184"/>
      <c r="EV23" s="184"/>
      <c r="EW23" s="184"/>
      <c r="EX23" s="184"/>
      <c r="EY23" s="184"/>
      <c r="EZ23" s="184"/>
      <c r="FA23" s="184"/>
      <c r="FB23" s="184"/>
      <c r="FC23" s="184"/>
      <c r="FD23" s="184"/>
      <c r="FE23" s="184"/>
      <c r="FF23" s="184"/>
      <c r="FG23" s="184"/>
      <c r="FH23" s="184"/>
      <c r="FI23" s="184"/>
      <c r="FJ23" s="184"/>
      <c r="FK23" s="184"/>
      <c r="FL23" s="184"/>
      <c r="FM23" s="184"/>
      <c r="FN23" s="184"/>
      <c r="FO23" s="184"/>
      <c r="FP23" s="184"/>
      <c r="FQ23" s="184"/>
      <c r="FR23" s="184"/>
      <c r="FS23" s="184"/>
      <c r="FT23" s="184"/>
      <c r="FU23" s="184"/>
      <c r="FV23" s="184"/>
      <c r="FW23" s="184"/>
      <c r="FX23" s="184"/>
      <c r="FY23" s="184"/>
      <c r="FZ23" s="184"/>
      <c r="GA23" s="184"/>
      <c r="GB23" s="184"/>
      <c r="GC23" s="184"/>
      <c r="GD23" s="184"/>
      <c r="GE23" s="184"/>
      <c r="GF23" s="184"/>
      <c r="GG23" s="184"/>
      <c r="GH23" s="184"/>
      <c r="GI23" s="184"/>
      <c r="GJ23" s="184"/>
      <c r="GK23" s="184"/>
      <c r="GL23" s="184"/>
      <c r="GM23" s="184"/>
      <c r="GN23" s="184"/>
      <c r="GO23" s="184"/>
      <c r="GP23" s="184"/>
      <c r="GQ23" s="184"/>
      <c r="GR23" s="184"/>
      <c r="GS23" s="184"/>
      <c r="GT23" s="184"/>
      <c r="GU23" s="184"/>
      <c r="GV23" s="184"/>
      <c r="GW23" s="184"/>
      <c r="GX23" s="184"/>
      <c r="GY23" s="184"/>
      <c r="GZ23" s="184"/>
      <c r="HA23" s="184"/>
      <c r="HB23" s="184"/>
      <c r="HC23" s="184"/>
      <c r="HD23" s="184"/>
      <c r="HE23" s="184"/>
      <c r="HF23" s="184"/>
      <c r="HG23" s="184"/>
      <c r="HH23" s="184"/>
      <c r="HI23" s="184"/>
      <c r="HJ23" s="184"/>
      <c r="HK23" s="184"/>
      <c r="HL23" s="184"/>
      <c r="HM23" s="184"/>
      <c r="HN23" s="184"/>
      <c r="HO23" s="184"/>
      <c r="HP23" s="184"/>
      <c r="HQ23" s="184"/>
      <c r="HR23" s="184"/>
      <c r="HS23" s="184"/>
      <c r="HT23" s="184"/>
      <c r="HU23" s="184"/>
      <c r="HV23" s="184"/>
      <c r="HW23" s="184"/>
      <c r="HX23" s="184"/>
      <c r="HY23" s="184"/>
      <c r="HZ23" s="184"/>
      <c r="IA23" s="184"/>
      <c r="IB23" s="184"/>
      <c r="IC23" s="184"/>
      <c r="ID23" s="184"/>
      <c r="IE23" s="184"/>
      <c r="IF23" s="184"/>
      <c r="IG23" s="184"/>
      <c r="IH23" s="184"/>
      <c r="II23" s="184"/>
      <c r="IJ23" s="184"/>
      <c r="IK23" s="184"/>
      <c r="IL23" s="184"/>
      <c r="IM23" s="184"/>
      <c r="IN23" s="184"/>
      <c r="IO23" s="184"/>
      <c r="IP23" s="184"/>
      <c r="IQ23" s="184"/>
      <c r="IR23" s="184"/>
      <c r="IS23" s="184"/>
      <c r="IT23" s="184"/>
      <c r="IU23" s="184"/>
      <c r="IV23" s="184"/>
      <c r="IW23" s="184"/>
      <c r="IX23" s="184"/>
      <c r="IY23" s="184"/>
      <c r="IZ23" s="184"/>
      <c r="JA23" s="184"/>
      <c r="JB23" s="184"/>
      <c r="JC23" s="184"/>
      <c r="JD23" s="184"/>
      <c r="JE23" s="184"/>
      <c r="JF23" s="184"/>
      <c r="JG23" s="184"/>
      <c r="JH23" s="184"/>
      <c r="JI23" s="184"/>
      <c r="JJ23" s="184"/>
      <c r="JK23" s="184"/>
      <c r="JL23" s="184"/>
      <c r="JM23" s="184"/>
      <c r="JN23" s="184"/>
      <c r="JO23" s="184"/>
      <c r="JP23" s="184"/>
      <c r="JQ23" s="184"/>
      <c r="JR23" s="184"/>
      <c r="JS23" s="184"/>
      <c r="JT23" s="184"/>
      <c r="JU23" s="184"/>
      <c r="JV23" s="184"/>
      <c r="JW23" s="184"/>
      <c r="JX23" s="184"/>
      <c r="JY23" s="184"/>
      <c r="JZ23" s="184"/>
      <c r="KA23" s="184"/>
      <c r="KB23" s="184"/>
      <c r="KC23" s="184"/>
      <c r="KD23" s="184"/>
      <c r="KE23" s="184"/>
      <c r="KF23" s="184"/>
      <c r="KG23" s="184"/>
      <c r="KH23" s="184"/>
      <c r="KI23" s="184"/>
      <c r="KJ23" s="184"/>
      <c r="KK23" s="184"/>
      <c r="KL23" s="184"/>
      <c r="KM23" s="184"/>
      <c r="KN23" s="184"/>
      <c r="KO23" s="184"/>
      <c r="KP23" s="184"/>
    </row>
    <row r="24" spans="1:302" s="135" customFormat="1" ht="20.25" customHeight="1">
      <c r="A24" s="181" t="s">
        <v>204</v>
      </c>
      <c r="B24" s="229" t="s">
        <v>205</v>
      </c>
      <c r="C24" s="229"/>
      <c r="D24" s="229"/>
      <c r="E24" s="230"/>
      <c r="F24" s="182">
        <f>день_пятый!Z32+день_второй!Z56+день_восьмой!Z55</f>
        <v>2.355</v>
      </c>
      <c r="G24" s="175">
        <v>45</v>
      </c>
      <c r="H24" s="183">
        <f t="shared" si="0"/>
        <v>105.97499999999999</v>
      </c>
      <c r="I24" s="184"/>
      <c r="J24" s="185"/>
      <c r="K24" s="186">
        <f>(F24*2)</f>
        <v>4.71</v>
      </c>
      <c r="L24" s="183">
        <f t="shared" si="1"/>
        <v>211.95</v>
      </c>
      <c r="M24" s="145">
        <f t="shared" si="2"/>
        <v>94.2</v>
      </c>
      <c r="N24" s="175">
        <f t="shared" si="3"/>
        <v>4239</v>
      </c>
      <c r="O24" s="175">
        <v>6.28</v>
      </c>
      <c r="P24" s="175">
        <f t="shared" si="4"/>
        <v>282.60000000000002</v>
      </c>
      <c r="Q24" s="186">
        <f t="shared" si="5"/>
        <v>94.2</v>
      </c>
      <c r="R24" s="175">
        <f t="shared" si="6"/>
        <v>4239</v>
      </c>
      <c r="S24" s="175">
        <v>6.28</v>
      </c>
      <c r="T24" s="175">
        <f t="shared" si="7"/>
        <v>282.60000000000002</v>
      </c>
      <c r="U24" s="187">
        <f t="shared" si="8"/>
        <v>94.2</v>
      </c>
      <c r="V24" s="175">
        <f t="shared" si="9"/>
        <v>4239</v>
      </c>
      <c r="W24" s="175">
        <v>6.28</v>
      </c>
      <c r="X24" s="175">
        <f t="shared" si="10"/>
        <v>282.60000000000002</v>
      </c>
      <c r="Y24" s="187">
        <f t="shared" si="11"/>
        <v>94.2</v>
      </c>
      <c r="Z24" s="175">
        <f t="shared" si="12"/>
        <v>4239</v>
      </c>
      <c r="AA24" s="175">
        <v>6.28</v>
      </c>
      <c r="AB24" s="175">
        <f t="shared" si="13"/>
        <v>282.60000000000002</v>
      </c>
      <c r="AC24" s="187">
        <f t="shared" si="14"/>
        <v>94.2</v>
      </c>
      <c r="AD24" s="175">
        <f t="shared" si="15"/>
        <v>4239</v>
      </c>
      <c r="AE24" s="175">
        <v>6.28</v>
      </c>
      <c r="AF24" s="175">
        <f t="shared" si="16"/>
        <v>282.60000000000002</v>
      </c>
      <c r="AG24" s="187">
        <f t="shared" si="17"/>
        <v>94.2</v>
      </c>
      <c r="AH24" s="175">
        <f t="shared" si="18"/>
        <v>4239</v>
      </c>
      <c r="AI24" s="175">
        <v>6.28</v>
      </c>
      <c r="AJ24" s="175">
        <f t="shared" si="19"/>
        <v>282.60000000000002</v>
      </c>
      <c r="AK24" s="187">
        <f t="shared" si="20"/>
        <v>70.650000000000006</v>
      </c>
      <c r="AL24" s="175">
        <f t="shared" si="21"/>
        <v>3179.25</v>
      </c>
      <c r="AM24" s="175">
        <v>4.71</v>
      </c>
      <c r="AN24" s="175">
        <f t="shared" si="22"/>
        <v>211.95</v>
      </c>
      <c r="AO24" s="187">
        <f t="shared" si="23"/>
        <v>70.650000000000006</v>
      </c>
      <c r="AP24" s="175">
        <f t="shared" si="24"/>
        <v>3179.25</v>
      </c>
      <c r="AQ24" s="175">
        <v>4.71</v>
      </c>
      <c r="AR24" s="175">
        <f t="shared" si="25"/>
        <v>211.95</v>
      </c>
      <c r="AS24" s="187">
        <f t="shared" si="26"/>
        <v>117.75</v>
      </c>
      <c r="AT24" s="175">
        <f t="shared" si="27"/>
        <v>5298.75</v>
      </c>
      <c r="AU24" s="175">
        <v>7.85</v>
      </c>
      <c r="AV24" s="175">
        <f t="shared" si="28"/>
        <v>353.25</v>
      </c>
      <c r="AW24" s="187">
        <f t="shared" si="29"/>
        <v>94.2</v>
      </c>
      <c r="AX24" s="175">
        <f t="shared" si="30"/>
        <v>4239</v>
      </c>
      <c r="AY24" s="175">
        <v>6.28</v>
      </c>
      <c r="AZ24" s="175">
        <f t="shared" si="31"/>
        <v>282.60000000000002</v>
      </c>
      <c r="BA24" s="187">
        <f t="shared" si="32"/>
        <v>117.75</v>
      </c>
      <c r="BB24" s="175">
        <f t="shared" si="33"/>
        <v>5298.75</v>
      </c>
      <c r="BC24" s="175">
        <v>7.85</v>
      </c>
      <c r="BD24" s="175">
        <f t="shared" si="34"/>
        <v>353.25</v>
      </c>
      <c r="BE24" s="187">
        <f t="shared" si="35"/>
        <v>70.650000000000006</v>
      </c>
      <c r="BF24" s="175">
        <f t="shared" si="36"/>
        <v>3179.25</v>
      </c>
      <c r="BG24" s="175">
        <v>4.71</v>
      </c>
      <c r="BH24" s="175">
        <f t="shared" si="37"/>
        <v>211.95</v>
      </c>
      <c r="BI24" s="187">
        <f t="shared" si="38"/>
        <v>70.650000000000006</v>
      </c>
      <c r="BJ24" s="175">
        <f t="shared" si="39"/>
        <v>3179.25</v>
      </c>
      <c r="BK24" s="175">
        <v>4.71</v>
      </c>
      <c r="BL24" s="175">
        <f t="shared" si="40"/>
        <v>211.95</v>
      </c>
      <c r="BM24" s="187">
        <f t="shared" si="41"/>
        <v>47.1</v>
      </c>
      <c r="BN24" s="175">
        <f t="shared" si="42"/>
        <v>2119.5</v>
      </c>
      <c r="BO24" s="175">
        <v>3.14</v>
      </c>
      <c r="BP24" s="175">
        <f t="shared" si="43"/>
        <v>141.30000000000001</v>
      </c>
      <c r="BQ24" s="187">
        <f t="shared" si="44"/>
        <v>70.650000000000006</v>
      </c>
      <c r="BR24" s="175">
        <f t="shared" si="45"/>
        <v>3179.25</v>
      </c>
      <c r="BS24" s="175">
        <v>4.71</v>
      </c>
      <c r="BT24" s="175">
        <f t="shared" si="46"/>
        <v>211.95</v>
      </c>
      <c r="BU24" s="187">
        <f t="shared" si="47"/>
        <v>37.68</v>
      </c>
      <c r="BV24" s="175">
        <f t="shared" si="48"/>
        <v>1695.6</v>
      </c>
      <c r="BW24" s="175">
        <v>2.5099999999999998</v>
      </c>
      <c r="BX24" s="175">
        <f t="shared" si="49"/>
        <v>112.94999999999999</v>
      </c>
      <c r="BY24" s="187">
        <f t="shared" si="50"/>
        <v>1332.9300000000003</v>
      </c>
      <c r="BZ24" s="175">
        <f t="shared" si="51"/>
        <v>59981.85</v>
      </c>
      <c r="CA24" s="175">
        <f t="shared" si="52"/>
        <v>88.859999999999985</v>
      </c>
      <c r="CB24" s="175">
        <f t="shared" si="53"/>
        <v>3998.6999999999994</v>
      </c>
      <c r="CC24" s="188"/>
      <c r="CD24" s="184"/>
      <c r="CE24" s="187">
        <f t="shared" si="54"/>
        <v>47.1</v>
      </c>
      <c r="CF24" s="175">
        <f t="shared" si="55"/>
        <v>2119.5</v>
      </c>
      <c r="CG24" s="175">
        <v>3.14</v>
      </c>
      <c r="CH24" s="175">
        <f t="shared" si="56"/>
        <v>141.30000000000001</v>
      </c>
      <c r="CI24" s="187">
        <f t="shared" si="57"/>
        <v>70.650000000000006</v>
      </c>
      <c r="CJ24" s="175">
        <f t="shared" si="58"/>
        <v>3179.25</v>
      </c>
      <c r="CK24" s="175">
        <v>4.71</v>
      </c>
      <c r="CL24" s="175">
        <f t="shared" si="59"/>
        <v>211.95</v>
      </c>
      <c r="CM24" s="187">
        <f t="shared" si="60"/>
        <v>47.1</v>
      </c>
      <c r="CN24" s="175">
        <f t="shared" si="61"/>
        <v>2119.5</v>
      </c>
      <c r="CO24" s="175">
        <v>3.14</v>
      </c>
      <c r="CP24" s="175">
        <f t="shared" si="62"/>
        <v>141.30000000000001</v>
      </c>
      <c r="CQ24" s="187">
        <f t="shared" si="63"/>
        <v>282.60000000000002</v>
      </c>
      <c r="CR24" s="175">
        <f t="shared" si="64"/>
        <v>12717</v>
      </c>
      <c r="CS24" s="175">
        <v>18.84</v>
      </c>
      <c r="CT24" s="175">
        <f t="shared" si="65"/>
        <v>847.8</v>
      </c>
      <c r="CU24" s="187">
        <f t="shared" si="66"/>
        <v>447.45000000000005</v>
      </c>
      <c r="CV24" s="175">
        <f t="shared" si="67"/>
        <v>20135.25</v>
      </c>
      <c r="CW24" s="175">
        <f t="shared" si="68"/>
        <v>29.83</v>
      </c>
      <c r="CX24" s="175">
        <f t="shared" si="69"/>
        <v>1342.35</v>
      </c>
      <c r="CY24" s="175">
        <f t="shared" si="70"/>
        <v>118.68999999999998</v>
      </c>
      <c r="CZ24" s="175">
        <f t="shared" si="71"/>
        <v>5341.0499999999993</v>
      </c>
      <c r="DA24" s="184"/>
      <c r="DB24" s="184"/>
      <c r="DC24" s="184"/>
      <c r="DD24" s="184"/>
      <c r="DE24" s="184"/>
      <c r="DF24" s="184"/>
      <c r="DG24" s="184"/>
      <c r="DH24" s="184"/>
      <c r="DI24" s="184"/>
      <c r="DJ24" s="184"/>
      <c r="DK24" s="184"/>
      <c r="DL24" s="184"/>
      <c r="DM24" s="184"/>
      <c r="DN24" s="184"/>
      <c r="DO24" s="184"/>
      <c r="DP24" s="184"/>
      <c r="DQ24" s="184"/>
      <c r="DR24" s="184"/>
      <c r="DS24" s="184"/>
      <c r="DT24" s="184"/>
      <c r="DU24" s="184"/>
      <c r="DV24" s="184"/>
      <c r="DW24" s="184"/>
      <c r="DX24" s="184"/>
      <c r="DY24" s="184"/>
      <c r="DZ24" s="184"/>
      <c r="EA24" s="184"/>
      <c r="EB24" s="184"/>
      <c r="EC24" s="184"/>
      <c r="ED24" s="184"/>
      <c r="EE24" s="184"/>
      <c r="EF24" s="184"/>
      <c r="EG24" s="184"/>
      <c r="EH24" s="184"/>
      <c r="EI24" s="184"/>
      <c r="EJ24" s="184"/>
      <c r="EK24" s="184"/>
      <c r="EL24" s="184"/>
      <c r="EM24" s="184"/>
      <c r="EN24" s="184"/>
      <c r="EO24" s="184"/>
      <c r="EP24" s="184"/>
      <c r="EQ24" s="184"/>
      <c r="ER24" s="184"/>
      <c r="ES24" s="184"/>
      <c r="ET24" s="184"/>
      <c r="EU24" s="184"/>
      <c r="EV24" s="184"/>
      <c r="EW24" s="184"/>
      <c r="EX24" s="184"/>
      <c r="EY24" s="184"/>
      <c r="EZ24" s="184"/>
      <c r="FA24" s="184"/>
      <c r="FB24" s="184"/>
      <c r="FC24" s="184"/>
      <c r="FD24" s="184"/>
      <c r="FE24" s="184"/>
      <c r="FF24" s="184"/>
      <c r="FG24" s="184"/>
      <c r="FH24" s="184"/>
      <c r="FI24" s="184"/>
      <c r="FJ24" s="184"/>
      <c r="FK24" s="184"/>
      <c r="FL24" s="184"/>
      <c r="FM24" s="184"/>
      <c r="FN24" s="184"/>
      <c r="FO24" s="184"/>
      <c r="FP24" s="184"/>
      <c r="FQ24" s="184"/>
      <c r="FR24" s="184"/>
      <c r="FS24" s="184"/>
      <c r="FT24" s="184"/>
      <c r="FU24" s="184"/>
      <c r="FV24" s="184"/>
      <c r="FW24" s="184"/>
      <c r="FX24" s="184"/>
      <c r="FY24" s="184"/>
      <c r="FZ24" s="184"/>
      <c r="GA24" s="184"/>
      <c r="GB24" s="184"/>
      <c r="GC24" s="184"/>
      <c r="GD24" s="184"/>
      <c r="GE24" s="184"/>
      <c r="GF24" s="184"/>
      <c r="GG24" s="184"/>
      <c r="GH24" s="184"/>
      <c r="GI24" s="184"/>
      <c r="GJ24" s="184"/>
      <c r="GK24" s="184"/>
      <c r="GL24" s="184"/>
      <c r="GM24" s="184"/>
      <c r="GN24" s="184"/>
      <c r="GO24" s="184"/>
      <c r="GP24" s="184"/>
      <c r="GQ24" s="184"/>
      <c r="GR24" s="184"/>
      <c r="GS24" s="184"/>
      <c r="GT24" s="184"/>
      <c r="GU24" s="184"/>
      <c r="GV24" s="184"/>
      <c r="GW24" s="184"/>
      <c r="GX24" s="184"/>
      <c r="GY24" s="184"/>
      <c r="GZ24" s="184"/>
      <c r="HA24" s="184"/>
      <c r="HB24" s="184"/>
      <c r="HC24" s="184"/>
      <c r="HD24" s="184"/>
      <c r="HE24" s="184"/>
      <c r="HF24" s="184"/>
      <c r="HG24" s="184"/>
      <c r="HH24" s="184"/>
      <c r="HI24" s="184"/>
      <c r="HJ24" s="184"/>
      <c r="HK24" s="184"/>
      <c r="HL24" s="184"/>
      <c r="HM24" s="184"/>
      <c r="HN24" s="184"/>
      <c r="HO24" s="184"/>
      <c r="HP24" s="184"/>
      <c r="HQ24" s="184"/>
      <c r="HR24" s="184"/>
      <c r="HS24" s="184"/>
      <c r="HT24" s="184"/>
      <c r="HU24" s="184"/>
      <c r="HV24" s="184"/>
      <c r="HW24" s="184"/>
      <c r="HX24" s="184"/>
      <c r="HY24" s="184"/>
      <c r="HZ24" s="184"/>
      <c r="IA24" s="184"/>
      <c r="IB24" s="184"/>
      <c r="IC24" s="184"/>
      <c r="ID24" s="184"/>
      <c r="IE24" s="184"/>
      <c r="IF24" s="184"/>
      <c r="IG24" s="184"/>
      <c r="IH24" s="184"/>
      <c r="II24" s="184"/>
      <c r="IJ24" s="184"/>
      <c r="IK24" s="184"/>
      <c r="IL24" s="184"/>
      <c r="IM24" s="184"/>
      <c r="IN24" s="184"/>
      <c r="IO24" s="184"/>
      <c r="IP24" s="184"/>
      <c r="IQ24" s="184"/>
      <c r="IR24" s="184"/>
      <c r="IS24" s="184"/>
      <c r="IT24" s="184"/>
      <c r="IU24" s="184"/>
      <c r="IV24" s="184"/>
      <c r="IW24" s="184"/>
      <c r="IX24" s="184"/>
      <c r="IY24" s="184"/>
      <c r="IZ24" s="184"/>
      <c r="JA24" s="184"/>
      <c r="JB24" s="184"/>
      <c r="JC24" s="184"/>
      <c r="JD24" s="184"/>
      <c r="JE24" s="184"/>
      <c r="JF24" s="184"/>
      <c r="JG24" s="184"/>
      <c r="JH24" s="184"/>
      <c r="JI24" s="184"/>
      <c r="JJ24" s="184"/>
      <c r="JK24" s="184"/>
      <c r="JL24" s="184"/>
      <c r="JM24" s="184"/>
      <c r="JN24" s="184"/>
      <c r="JO24" s="184"/>
      <c r="JP24" s="184"/>
      <c r="JQ24" s="184"/>
      <c r="JR24" s="184"/>
      <c r="JS24" s="184"/>
      <c r="JT24" s="184"/>
      <c r="JU24" s="184"/>
      <c r="JV24" s="184"/>
      <c r="JW24" s="184"/>
      <c r="JX24" s="184"/>
      <c r="JY24" s="184"/>
      <c r="JZ24" s="184"/>
      <c r="KA24" s="184"/>
      <c r="KB24" s="184"/>
      <c r="KC24" s="184"/>
      <c r="KD24" s="184"/>
      <c r="KE24" s="184"/>
      <c r="KF24" s="184"/>
      <c r="KG24" s="184"/>
      <c r="KH24" s="184"/>
      <c r="KI24" s="184"/>
      <c r="KJ24" s="184"/>
      <c r="KK24" s="184"/>
      <c r="KL24" s="184"/>
      <c r="KM24" s="184"/>
      <c r="KN24" s="184"/>
      <c r="KO24" s="184"/>
      <c r="KP24" s="184"/>
    </row>
    <row r="25" spans="1:302" s="135" customFormat="1" ht="20.25" customHeight="1">
      <c r="A25" s="181" t="s">
        <v>206</v>
      </c>
      <c r="B25" s="229" t="s">
        <v>143</v>
      </c>
      <c r="C25" s="229"/>
      <c r="D25" s="229"/>
      <c r="E25" s="230"/>
      <c r="F25" s="182">
        <f>день_пятый!Z28+день_восьмой!Z28</f>
        <v>1.365</v>
      </c>
      <c r="G25" s="145">
        <v>48</v>
      </c>
      <c r="H25" s="183">
        <f t="shared" si="0"/>
        <v>65.52</v>
      </c>
      <c r="I25" s="184"/>
      <c r="J25" s="185"/>
      <c r="K25" s="186">
        <f>(F25*2)</f>
        <v>2.73</v>
      </c>
      <c r="L25" s="183">
        <f t="shared" si="1"/>
        <v>131.04</v>
      </c>
      <c r="M25" s="145">
        <f t="shared" si="2"/>
        <v>54.6</v>
      </c>
      <c r="N25" s="175">
        <f t="shared" si="3"/>
        <v>2620.7999999999997</v>
      </c>
      <c r="O25" s="175">
        <v>3.64</v>
      </c>
      <c r="P25" s="175">
        <f t="shared" si="4"/>
        <v>174.72</v>
      </c>
      <c r="Q25" s="186">
        <f t="shared" si="5"/>
        <v>54.6</v>
      </c>
      <c r="R25" s="175">
        <f t="shared" si="6"/>
        <v>2620.7999999999997</v>
      </c>
      <c r="S25" s="175">
        <v>3.64</v>
      </c>
      <c r="T25" s="175">
        <f t="shared" si="7"/>
        <v>174.72</v>
      </c>
      <c r="U25" s="187">
        <f t="shared" si="8"/>
        <v>54.6</v>
      </c>
      <c r="V25" s="175">
        <f t="shared" si="9"/>
        <v>2620.7999999999997</v>
      </c>
      <c r="W25" s="175">
        <v>3.64</v>
      </c>
      <c r="X25" s="175">
        <f t="shared" si="10"/>
        <v>174.72</v>
      </c>
      <c r="Y25" s="187">
        <f t="shared" si="11"/>
        <v>54.6</v>
      </c>
      <c r="Z25" s="175">
        <f t="shared" si="12"/>
        <v>2620.7999999999997</v>
      </c>
      <c r="AA25" s="175">
        <v>3.64</v>
      </c>
      <c r="AB25" s="175">
        <f t="shared" si="13"/>
        <v>174.72</v>
      </c>
      <c r="AC25" s="187">
        <f t="shared" si="14"/>
        <v>54.6</v>
      </c>
      <c r="AD25" s="175">
        <f t="shared" si="15"/>
        <v>2620.7999999999997</v>
      </c>
      <c r="AE25" s="175">
        <v>3.64</v>
      </c>
      <c r="AF25" s="175">
        <f t="shared" si="16"/>
        <v>174.72</v>
      </c>
      <c r="AG25" s="187">
        <f t="shared" si="17"/>
        <v>54.6</v>
      </c>
      <c r="AH25" s="175">
        <f t="shared" si="18"/>
        <v>2620.7999999999997</v>
      </c>
      <c r="AI25" s="175">
        <v>3.64</v>
      </c>
      <c r="AJ25" s="175">
        <f t="shared" si="19"/>
        <v>174.72</v>
      </c>
      <c r="AK25" s="187">
        <f t="shared" si="20"/>
        <v>40.950000000000003</v>
      </c>
      <c r="AL25" s="175">
        <f t="shared" si="21"/>
        <v>1965.6</v>
      </c>
      <c r="AM25" s="175">
        <v>2.73</v>
      </c>
      <c r="AN25" s="175">
        <f t="shared" si="22"/>
        <v>131.04</v>
      </c>
      <c r="AO25" s="187">
        <f t="shared" si="23"/>
        <v>40.950000000000003</v>
      </c>
      <c r="AP25" s="175">
        <f t="shared" si="24"/>
        <v>1965.6</v>
      </c>
      <c r="AQ25" s="175">
        <v>2.73</v>
      </c>
      <c r="AR25" s="175">
        <f t="shared" si="25"/>
        <v>131.04</v>
      </c>
      <c r="AS25" s="187">
        <f t="shared" si="26"/>
        <v>68.25</v>
      </c>
      <c r="AT25" s="175">
        <f t="shared" si="27"/>
        <v>3276</v>
      </c>
      <c r="AU25" s="175">
        <v>4.55</v>
      </c>
      <c r="AV25" s="175">
        <f t="shared" si="28"/>
        <v>218.39999999999998</v>
      </c>
      <c r="AW25" s="187">
        <f t="shared" si="29"/>
        <v>54.6</v>
      </c>
      <c r="AX25" s="175">
        <f t="shared" si="30"/>
        <v>2620.7999999999997</v>
      </c>
      <c r="AY25" s="175">
        <v>3.64</v>
      </c>
      <c r="AZ25" s="175">
        <f t="shared" si="31"/>
        <v>174.72</v>
      </c>
      <c r="BA25" s="187">
        <f t="shared" si="32"/>
        <v>68.25</v>
      </c>
      <c r="BB25" s="175">
        <f t="shared" si="33"/>
        <v>3276</v>
      </c>
      <c r="BC25" s="175">
        <v>4.55</v>
      </c>
      <c r="BD25" s="175">
        <f t="shared" si="34"/>
        <v>218.39999999999998</v>
      </c>
      <c r="BE25" s="187">
        <f t="shared" si="35"/>
        <v>40.950000000000003</v>
      </c>
      <c r="BF25" s="175">
        <f t="shared" si="36"/>
        <v>1965.6</v>
      </c>
      <c r="BG25" s="175">
        <v>2.73</v>
      </c>
      <c r="BH25" s="175">
        <f t="shared" si="37"/>
        <v>131.04</v>
      </c>
      <c r="BI25" s="187">
        <f t="shared" si="38"/>
        <v>40.950000000000003</v>
      </c>
      <c r="BJ25" s="175">
        <f t="shared" si="39"/>
        <v>1965.6</v>
      </c>
      <c r="BK25" s="175">
        <v>2.73</v>
      </c>
      <c r="BL25" s="175">
        <f t="shared" si="40"/>
        <v>131.04</v>
      </c>
      <c r="BM25" s="187">
        <f t="shared" si="41"/>
        <v>27.3</v>
      </c>
      <c r="BN25" s="175">
        <f t="shared" si="42"/>
        <v>1310.3999999999999</v>
      </c>
      <c r="BO25" s="175">
        <v>1.82</v>
      </c>
      <c r="BP25" s="175">
        <f t="shared" si="43"/>
        <v>87.36</v>
      </c>
      <c r="BQ25" s="187">
        <f t="shared" si="44"/>
        <v>40.950000000000003</v>
      </c>
      <c r="BR25" s="175">
        <f t="shared" si="45"/>
        <v>1965.6</v>
      </c>
      <c r="BS25" s="175">
        <v>2.73</v>
      </c>
      <c r="BT25" s="175">
        <f t="shared" si="46"/>
        <v>131.04</v>
      </c>
      <c r="BU25" s="187">
        <f t="shared" si="47"/>
        <v>21.84</v>
      </c>
      <c r="BV25" s="175">
        <f t="shared" si="48"/>
        <v>1048.32</v>
      </c>
      <c r="BW25" s="175">
        <v>1.45</v>
      </c>
      <c r="BX25" s="175">
        <f t="shared" si="49"/>
        <v>69.599999999999994</v>
      </c>
      <c r="BY25" s="187">
        <f t="shared" si="50"/>
        <v>772.59000000000015</v>
      </c>
      <c r="BZ25" s="175">
        <f t="shared" si="51"/>
        <v>37084.319999999992</v>
      </c>
      <c r="CA25" s="175">
        <f t="shared" si="52"/>
        <v>51.499999999999993</v>
      </c>
      <c r="CB25" s="175">
        <f t="shared" si="53"/>
        <v>2471.9999999999995</v>
      </c>
      <c r="CC25" s="188"/>
      <c r="CD25" s="184"/>
      <c r="CE25" s="187">
        <f t="shared" si="54"/>
        <v>27.3</v>
      </c>
      <c r="CF25" s="175">
        <f t="shared" si="55"/>
        <v>1310.3999999999999</v>
      </c>
      <c r="CG25" s="175">
        <v>1.82</v>
      </c>
      <c r="CH25" s="175">
        <f t="shared" si="56"/>
        <v>87.36</v>
      </c>
      <c r="CI25" s="187">
        <f t="shared" si="57"/>
        <v>40.950000000000003</v>
      </c>
      <c r="CJ25" s="175">
        <f t="shared" si="58"/>
        <v>1965.6</v>
      </c>
      <c r="CK25" s="175">
        <v>2.73</v>
      </c>
      <c r="CL25" s="175">
        <f t="shared" si="59"/>
        <v>131.04</v>
      </c>
      <c r="CM25" s="187">
        <f t="shared" si="60"/>
        <v>27.3</v>
      </c>
      <c r="CN25" s="175">
        <f t="shared" si="61"/>
        <v>1310.3999999999999</v>
      </c>
      <c r="CO25" s="175">
        <v>1.82</v>
      </c>
      <c r="CP25" s="175">
        <f t="shared" si="62"/>
        <v>87.36</v>
      </c>
      <c r="CQ25" s="187">
        <f t="shared" si="63"/>
        <v>163.80000000000001</v>
      </c>
      <c r="CR25" s="175">
        <f t="shared" si="64"/>
        <v>7862.4</v>
      </c>
      <c r="CS25" s="175">
        <v>10.92</v>
      </c>
      <c r="CT25" s="175">
        <f t="shared" si="65"/>
        <v>524.16</v>
      </c>
      <c r="CU25" s="187">
        <f t="shared" si="66"/>
        <v>259.35000000000002</v>
      </c>
      <c r="CV25" s="175">
        <f t="shared" si="67"/>
        <v>12448.8</v>
      </c>
      <c r="CW25" s="175">
        <f t="shared" si="68"/>
        <v>17.29</v>
      </c>
      <c r="CX25" s="175">
        <f t="shared" si="69"/>
        <v>829.92</v>
      </c>
      <c r="CY25" s="175">
        <f t="shared" si="70"/>
        <v>68.789999999999992</v>
      </c>
      <c r="CZ25" s="175">
        <f t="shared" si="71"/>
        <v>3301.9199999999996</v>
      </c>
      <c r="DA25" s="184"/>
      <c r="DB25" s="184"/>
      <c r="DC25" s="184"/>
      <c r="DD25" s="184"/>
      <c r="DE25" s="184"/>
      <c r="DF25" s="184"/>
      <c r="DG25" s="184"/>
      <c r="DH25" s="184"/>
      <c r="DI25" s="184"/>
      <c r="DJ25" s="184"/>
      <c r="DK25" s="184"/>
      <c r="DL25" s="184"/>
      <c r="DM25" s="184"/>
      <c r="DN25" s="184"/>
      <c r="DO25" s="184"/>
      <c r="DP25" s="184"/>
      <c r="DQ25" s="184"/>
      <c r="DR25" s="184"/>
      <c r="DS25" s="184"/>
      <c r="DT25" s="184"/>
      <c r="DU25" s="184"/>
      <c r="DV25" s="184"/>
      <c r="DW25" s="184"/>
      <c r="DX25" s="184"/>
      <c r="DY25" s="184"/>
      <c r="DZ25" s="184"/>
      <c r="EA25" s="184"/>
      <c r="EB25" s="184"/>
      <c r="EC25" s="184"/>
      <c r="ED25" s="184"/>
      <c r="EE25" s="184"/>
      <c r="EF25" s="184"/>
      <c r="EG25" s="184"/>
      <c r="EH25" s="184"/>
      <c r="EI25" s="184"/>
      <c r="EJ25" s="184"/>
      <c r="EK25" s="184"/>
      <c r="EL25" s="184"/>
      <c r="EM25" s="184"/>
      <c r="EN25" s="184"/>
      <c r="EO25" s="184"/>
      <c r="EP25" s="184"/>
      <c r="EQ25" s="184"/>
      <c r="ER25" s="184"/>
      <c r="ES25" s="184"/>
      <c r="ET25" s="184"/>
      <c r="EU25" s="184"/>
      <c r="EV25" s="184"/>
      <c r="EW25" s="184"/>
      <c r="EX25" s="184"/>
      <c r="EY25" s="184"/>
      <c r="EZ25" s="184"/>
      <c r="FA25" s="184"/>
      <c r="FB25" s="184"/>
      <c r="FC25" s="184"/>
      <c r="FD25" s="184"/>
      <c r="FE25" s="184"/>
      <c r="FF25" s="184"/>
      <c r="FG25" s="184"/>
      <c r="FH25" s="184"/>
      <c r="FI25" s="184"/>
      <c r="FJ25" s="184"/>
      <c r="FK25" s="184"/>
      <c r="FL25" s="184"/>
      <c r="FM25" s="184"/>
      <c r="FN25" s="184"/>
      <c r="FO25" s="184"/>
      <c r="FP25" s="184"/>
      <c r="FQ25" s="184"/>
      <c r="FR25" s="184"/>
      <c r="FS25" s="184"/>
      <c r="FT25" s="184"/>
      <c r="FU25" s="184"/>
      <c r="FV25" s="184"/>
      <c r="FW25" s="184"/>
      <c r="FX25" s="184"/>
      <c r="FY25" s="184"/>
      <c r="FZ25" s="184"/>
      <c r="GA25" s="184"/>
      <c r="GB25" s="184"/>
      <c r="GC25" s="184"/>
      <c r="GD25" s="184"/>
      <c r="GE25" s="184"/>
      <c r="GF25" s="184"/>
      <c r="GG25" s="184"/>
      <c r="GH25" s="184"/>
      <c r="GI25" s="184"/>
      <c r="GJ25" s="184"/>
      <c r="GK25" s="184"/>
      <c r="GL25" s="184"/>
      <c r="GM25" s="184"/>
      <c r="GN25" s="184"/>
      <c r="GO25" s="184"/>
      <c r="GP25" s="184"/>
      <c r="GQ25" s="184"/>
      <c r="GR25" s="184"/>
      <c r="GS25" s="184"/>
      <c r="GT25" s="184"/>
      <c r="GU25" s="184"/>
      <c r="GV25" s="184"/>
      <c r="GW25" s="184"/>
      <c r="GX25" s="184"/>
      <c r="GY25" s="184"/>
      <c r="GZ25" s="184"/>
      <c r="HA25" s="184"/>
      <c r="HB25" s="184"/>
      <c r="HC25" s="184"/>
      <c r="HD25" s="184"/>
      <c r="HE25" s="184"/>
      <c r="HF25" s="184"/>
      <c r="HG25" s="184"/>
      <c r="HH25" s="184"/>
      <c r="HI25" s="184"/>
      <c r="HJ25" s="184"/>
      <c r="HK25" s="184"/>
      <c r="HL25" s="184"/>
      <c r="HM25" s="184"/>
      <c r="HN25" s="184"/>
      <c r="HO25" s="184"/>
      <c r="HP25" s="184"/>
      <c r="HQ25" s="184"/>
      <c r="HR25" s="184"/>
      <c r="HS25" s="184"/>
      <c r="HT25" s="184"/>
      <c r="HU25" s="184"/>
      <c r="HV25" s="184"/>
      <c r="HW25" s="184"/>
      <c r="HX25" s="184"/>
      <c r="HY25" s="184"/>
      <c r="HZ25" s="184"/>
      <c r="IA25" s="184"/>
      <c r="IB25" s="184"/>
      <c r="IC25" s="184"/>
      <c r="ID25" s="184"/>
      <c r="IE25" s="184"/>
      <c r="IF25" s="184"/>
      <c r="IG25" s="184"/>
      <c r="IH25" s="184"/>
      <c r="II25" s="184"/>
      <c r="IJ25" s="184"/>
      <c r="IK25" s="184"/>
      <c r="IL25" s="184"/>
      <c r="IM25" s="184"/>
      <c r="IN25" s="184"/>
      <c r="IO25" s="184"/>
      <c r="IP25" s="184"/>
      <c r="IQ25" s="184"/>
      <c r="IR25" s="184"/>
      <c r="IS25" s="184"/>
      <c r="IT25" s="184"/>
      <c r="IU25" s="184"/>
      <c r="IV25" s="184"/>
      <c r="IW25" s="184"/>
      <c r="IX25" s="184"/>
      <c r="IY25" s="184"/>
      <c r="IZ25" s="184"/>
      <c r="JA25" s="184"/>
      <c r="JB25" s="184"/>
      <c r="JC25" s="184"/>
      <c r="JD25" s="184"/>
      <c r="JE25" s="184"/>
      <c r="JF25" s="184"/>
      <c r="JG25" s="184"/>
      <c r="JH25" s="184"/>
      <c r="JI25" s="184"/>
      <c r="JJ25" s="184"/>
      <c r="JK25" s="184"/>
      <c r="JL25" s="184"/>
      <c r="JM25" s="184"/>
      <c r="JN25" s="184"/>
      <c r="JO25" s="184"/>
      <c r="JP25" s="184"/>
      <c r="JQ25" s="184"/>
      <c r="JR25" s="184"/>
      <c r="JS25" s="184"/>
      <c r="JT25" s="184"/>
      <c r="JU25" s="184"/>
      <c r="JV25" s="184"/>
      <c r="JW25" s="184"/>
      <c r="JX25" s="184"/>
      <c r="JY25" s="184"/>
      <c r="JZ25" s="184"/>
      <c r="KA25" s="184"/>
      <c r="KB25" s="184"/>
      <c r="KC25" s="184"/>
      <c r="KD25" s="184"/>
      <c r="KE25" s="184"/>
      <c r="KF25" s="184"/>
      <c r="KG25" s="184"/>
      <c r="KH25" s="184"/>
      <c r="KI25" s="184"/>
      <c r="KJ25" s="184"/>
      <c r="KK25" s="184"/>
      <c r="KL25" s="184"/>
      <c r="KM25" s="184"/>
      <c r="KN25" s="184"/>
      <c r="KO25" s="184"/>
      <c r="KP25" s="184"/>
    </row>
    <row r="26" spans="1:302" s="135" customFormat="1" ht="20.25" customHeight="1">
      <c r="A26" s="181" t="s">
        <v>207</v>
      </c>
      <c r="B26" s="229" t="s">
        <v>208</v>
      </c>
      <c r="C26" s="229"/>
      <c r="D26" s="229"/>
      <c r="E26" s="230"/>
      <c r="F26" s="189">
        <f>день_третий!Z43+день_седьмой!Z32</f>
        <v>0.86924999999999997</v>
      </c>
      <c r="G26" s="145">
        <v>25</v>
      </c>
      <c r="H26" s="183">
        <f t="shared" si="0"/>
        <v>21.731249999999999</v>
      </c>
      <c r="I26" s="184"/>
      <c r="J26" s="185"/>
      <c r="K26" s="186">
        <f>(F26*2)</f>
        <v>1.7384999999999999</v>
      </c>
      <c r="L26" s="183">
        <f t="shared" si="1"/>
        <v>43.462499999999999</v>
      </c>
      <c r="M26" s="145">
        <f t="shared" si="2"/>
        <v>34.769999999999996</v>
      </c>
      <c r="N26" s="175">
        <f t="shared" si="3"/>
        <v>869.25</v>
      </c>
      <c r="O26" s="175">
        <v>2.31</v>
      </c>
      <c r="P26" s="175">
        <f t="shared" si="4"/>
        <v>57.75</v>
      </c>
      <c r="Q26" s="186">
        <f t="shared" si="5"/>
        <v>34.769999999999996</v>
      </c>
      <c r="R26" s="175">
        <f t="shared" si="6"/>
        <v>869.25</v>
      </c>
      <c r="S26" s="175">
        <v>2.31</v>
      </c>
      <c r="T26" s="175">
        <f t="shared" si="7"/>
        <v>57.75</v>
      </c>
      <c r="U26" s="187">
        <f t="shared" si="8"/>
        <v>34.769999999999996</v>
      </c>
      <c r="V26" s="175">
        <f t="shared" si="9"/>
        <v>869.25</v>
      </c>
      <c r="W26" s="175">
        <v>2.31</v>
      </c>
      <c r="X26" s="175">
        <f t="shared" si="10"/>
        <v>57.75</v>
      </c>
      <c r="Y26" s="187">
        <f t="shared" si="11"/>
        <v>34.769999999999996</v>
      </c>
      <c r="Z26" s="175">
        <f t="shared" si="12"/>
        <v>869.25</v>
      </c>
      <c r="AA26" s="175">
        <v>2.31</v>
      </c>
      <c r="AB26" s="175">
        <f t="shared" si="13"/>
        <v>57.75</v>
      </c>
      <c r="AC26" s="187">
        <f t="shared" si="14"/>
        <v>34.769999999999996</v>
      </c>
      <c r="AD26" s="175">
        <f t="shared" si="15"/>
        <v>869.25</v>
      </c>
      <c r="AE26" s="175">
        <v>2.31</v>
      </c>
      <c r="AF26" s="175">
        <f t="shared" si="16"/>
        <v>57.75</v>
      </c>
      <c r="AG26" s="187">
        <f t="shared" si="17"/>
        <v>34.769999999999996</v>
      </c>
      <c r="AH26" s="175">
        <f t="shared" si="18"/>
        <v>869.25</v>
      </c>
      <c r="AI26" s="175">
        <v>2.31</v>
      </c>
      <c r="AJ26" s="175">
        <f t="shared" si="19"/>
        <v>57.75</v>
      </c>
      <c r="AK26" s="187">
        <f t="shared" si="20"/>
        <v>26.077500000000001</v>
      </c>
      <c r="AL26" s="175">
        <f t="shared" si="21"/>
        <v>651.9375</v>
      </c>
      <c r="AM26" s="175">
        <v>1.73</v>
      </c>
      <c r="AN26" s="175">
        <f t="shared" si="22"/>
        <v>43.25</v>
      </c>
      <c r="AO26" s="187">
        <f t="shared" si="23"/>
        <v>26.077500000000001</v>
      </c>
      <c r="AP26" s="175">
        <f t="shared" si="24"/>
        <v>651.9375</v>
      </c>
      <c r="AQ26" s="175">
        <v>1.73</v>
      </c>
      <c r="AR26" s="175">
        <f t="shared" si="25"/>
        <v>43.25</v>
      </c>
      <c r="AS26" s="187">
        <f t="shared" si="26"/>
        <v>43.462499999999999</v>
      </c>
      <c r="AT26" s="175">
        <f t="shared" si="27"/>
        <v>1086.5625</v>
      </c>
      <c r="AU26" s="175">
        <v>2.89</v>
      </c>
      <c r="AV26" s="175">
        <f t="shared" si="28"/>
        <v>72.25</v>
      </c>
      <c r="AW26" s="187">
        <f t="shared" si="29"/>
        <v>34.769999999999996</v>
      </c>
      <c r="AX26" s="175">
        <f t="shared" si="30"/>
        <v>869.25</v>
      </c>
      <c r="AY26" s="175">
        <v>2.31</v>
      </c>
      <c r="AZ26" s="175">
        <f t="shared" si="31"/>
        <v>57.75</v>
      </c>
      <c r="BA26" s="187">
        <f t="shared" si="32"/>
        <v>43.462499999999999</v>
      </c>
      <c r="BB26" s="175">
        <f t="shared" si="33"/>
        <v>1086.5625</v>
      </c>
      <c r="BC26" s="175">
        <v>2.89</v>
      </c>
      <c r="BD26" s="175">
        <f t="shared" si="34"/>
        <v>72.25</v>
      </c>
      <c r="BE26" s="187">
        <f t="shared" si="35"/>
        <v>26.077500000000001</v>
      </c>
      <c r="BF26" s="175">
        <f t="shared" si="36"/>
        <v>651.9375</v>
      </c>
      <c r="BG26" s="175">
        <v>1.73</v>
      </c>
      <c r="BH26" s="175">
        <f t="shared" si="37"/>
        <v>43.25</v>
      </c>
      <c r="BI26" s="187">
        <f t="shared" si="38"/>
        <v>26.077500000000001</v>
      </c>
      <c r="BJ26" s="175">
        <f t="shared" si="39"/>
        <v>651.9375</v>
      </c>
      <c r="BK26" s="175">
        <v>1.73</v>
      </c>
      <c r="BL26" s="175">
        <f t="shared" si="40"/>
        <v>43.25</v>
      </c>
      <c r="BM26" s="187">
        <f t="shared" si="41"/>
        <v>17.384999999999998</v>
      </c>
      <c r="BN26" s="175">
        <f t="shared" si="42"/>
        <v>434.625</v>
      </c>
      <c r="BO26" s="175">
        <v>1.1499999999999999</v>
      </c>
      <c r="BP26" s="175">
        <f t="shared" si="43"/>
        <v>28.749999999999996</v>
      </c>
      <c r="BQ26" s="187">
        <f t="shared" si="44"/>
        <v>26.077500000000001</v>
      </c>
      <c r="BR26" s="175">
        <f t="shared" si="45"/>
        <v>651.9375</v>
      </c>
      <c r="BS26" s="175">
        <v>1.73</v>
      </c>
      <c r="BT26" s="175">
        <f t="shared" si="46"/>
        <v>43.25</v>
      </c>
      <c r="BU26" s="187">
        <f t="shared" si="47"/>
        <v>13.907999999999999</v>
      </c>
      <c r="BV26" s="175">
        <f t="shared" si="48"/>
        <v>347.7</v>
      </c>
      <c r="BW26" s="175">
        <v>0.92</v>
      </c>
      <c r="BX26" s="175">
        <f t="shared" si="49"/>
        <v>23</v>
      </c>
      <c r="BY26" s="187">
        <f t="shared" si="50"/>
        <v>491.99549999999982</v>
      </c>
      <c r="BZ26" s="175">
        <f t="shared" si="51"/>
        <v>12299.887500000001</v>
      </c>
      <c r="CA26" s="175">
        <f t="shared" si="52"/>
        <v>32.67</v>
      </c>
      <c r="CB26" s="175">
        <f t="shared" si="53"/>
        <v>816.75</v>
      </c>
      <c r="CC26" s="188"/>
      <c r="CD26" s="184"/>
      <c r="CE26" s="187">
        <f t="shared" si="54"/>
        <v>17.384999999999998</v>
      </c>
      <c r="CF26" s="175">
        <f t="shared" si="55"/>
        <v>434.625</v>
      </c>
      <c r="CG26" s="175">
        <v>1.1499999999999999</v>
      </c>
      <c r="CH26" s="175">
        <f t="shared" si="56"/>
        <v>28.749999999999996</v>
      </c>
      <c r="CI26" s="187">
        <f t="shared" si="57"/>
        <v>26.077500000000001</v>
      </c>
      <c r="CJ26" s="175">
        <f t="shared" si="58"/>
        <v>651.9375</v>
      </c>
      <c r="CK26" s="175">
        <v>1.73</v>
      </c>
      <c r="CL26" s="175">
        <f t="shared" si="59"/>
        <v>43.25</v>
      </c>
      <c r="CM26" s="187">
        <f t="shared" si="60"/>
        <v>17.384999999999998</v>
      </c>
      <c r="CN26" s="175">
        <f t="shared" si="61"/>
        <v>434.625</v>
      </c>
      <c r="CO26" s="175">
        <v>1.1499999999999999</v>
      </c>
      <c r="CP26" s="175">
        <f t="shared" si="62"/>
        <v>28.749999999999996</v>
      </c>
      <c r="CQ26" s="187">
        <f t="shared" si="63"/>
        <v>104.31</v>
      </c>
      <c r="CR26" s="175">
        <f t="shared" si="64"/>
        <v>2607.75</v>
      </c>
      <c r="CS26" s="175">
        <v>6.95</v>
      </c>
      <c r="CT26" s="175">
        <f t="shared" si="65"/>
        <v>173.75</v>
      </c>
      <c r="CU26" s="187">
        <f t="shared" si="66"/>
        <v>165.1575</v>
      </c>
      <c r="CV26" s="175">
        <f t="shared" si="67"/>
        <v>4128.9375</v>
      </c>
      <c r="CW26" s="175">
        <f t="shared" si="68"/>
        <v>10.98</v>
      </c>
      <c r="CX26" s="175">
        <f t="shared" si="69"/>
        <v>274.5</v>
      </c>
      <c r="CY26" s="175">
        <f t="shared" si="70"/>
        <v>43.650000000000006</v>
      </c>
      <c r="CZ26" s="175">
        <f t="shared" si="71"/>
        <v>1091.25</v>
      </c>
      <c r="DA26" s="184"/>
      <c r="DB26" s="184"/>
      <c r="DC26" s="184"/>
      <c r="DD26" s="184"/>
      <c r="DE26" s="184"/>
      <c r="DF26" s="184"/>
      <c r="DG26" s="184"/>
      <c r="DH26" s="184"/>
      <c r="DI26" s="184"/>
      <c r="DJ26" s="184"/>
      <c r="DK26" s="184"/>
      <c r="DL26" s="184"/>
      <c r="DM26" s="184"/>
      <c r="DN26" s="184"/>
      <c r="DO26" s="184"/>
      <c r="DP26" s="184"/>
      <c r="DQ26" s="184"/>
      <c r="DR26" s="184"/>
      <c r="DS26" s="184"/>
      <c r="DT26" s="184"/>
      <c r="DU26" s="184"/>
      <c r="DV26" s="184"/>
      <c r="DW26" s="184"/>
      <c r="DX26" s="184"/>
      <c r="DY26" s="184"/>
      <c r="DZ26" s="184"/>
      <c r="EA26" s="184"/>
      <c r="EB26" s="184"/>
      <c r="EC26" s="184"/>
      <c r="ED26" s="184"/>
      <c r="EE26" s="184"/>
      <c r="EF26" s="184"/>
      <c r="EG26" s="184"/>
      <c r="EH26" s="184"/>
      <c r="EI26" s="184"/>
      <c r="EJ26" s="184"/>
      <c r="EK26" s="184"/>
      <c r="EL26" s="184"/>
      <c r="EM26" s="184"/>
      <c r="EN26" s="184"/>
      <c r="EO26" s="184"/>
      <c r="EP26" s="184"/>
      <c r="EQ26" s="184"/>
      <c r="ER26" s="184"/>
      <c r="ES26" s="184"/>
      <c r="ET26" s="184"/>
      <c r="EU26" s="184"/>
      <c r="EV26" s="184"/>
      <c r="EW26" s="184"/>
      <c r="EX26" s="184"/>
      <c r="EY26" s="184"/>
      <c r="EZ26" s="184"/>
      <c r="FA26" s="184"/>
      <c r="FB26" s="184"/>
      <c r="FC26" s="184"/>
      <c r="FD26" s="184"/>
      <c r="FE26" s="184"/>
      <c r="FF26" s="184"/>
      <c r="FG26" s="184"/>
      <c r="FH26" s="184"/>
      <c r="FI26" s="184"/>
      <c r="FJ26" s="184"/>
      <c r="FK26" s="184"/>
      <c r="FL26" s="184"/>
      <c r="FM26" s="184"/>
      <c r="FN26" s="184"/>
      <c r="FO26" s="184"/>
      <c r="FP26" s="184"/>
      <c r="FQ26" s="184"/>
      <c r="FR26" s="184"/>
      <c r="FS26" s="184"/>
      <c r="FT26" s="184"/>
      <c r="FU26" s="184"/>
      <c r="FV26" s="184"/>
      <c r="FW26" s="184"/>
      <c r="FX26" s="184"/>
      <c r="FY26" s="184"/>
      <c r="FZ26" s="184"/>
      <c r="GA26" s="184"/>
      <c r="GB26" s="184"/>
      <c r="GC26" s="184"/>
      <c r="GD26" s="184"/>
      <c r="GE26" s="184"/>
      <c r="GF26" s="184"/>
      <c r="GG26" s="184"/>
      <c r="GH26" s="184"/>
      <c r="GI26" s="184"/>
      <c r="GJ26" s="184"/>
      <c r="GK26" s="184"/>
      <c r="GL26" s="184"/>
      <c r="GM26" s="184"/>
      <c r="GN26" s="184"/>
      <c r="GO26" s="184"/>
      <c r="GP26" s="184"/>
      <c r="GQ26" s="184"/>
      <c r="GR26" s="184"/>
      <c r="GS26" s="184"/>
      <c r="GT26" s="184"/>
      <c r="GU26" s="184"/>
      <c r="GV26" s="184"/>
      <c r="GW26" s="184"/>
      <c r="GX26" s="184"/>
      <c r="GY26" s="184"/>
      <c r="GZ26" s="184"/>
      <c r="HA26" s="184"/>
      <c r="HB26" s="184"/>
      <c r="HC26" s="184"/>
      <c r="HD26" s="184"/>
      <c r="HE26" s="184"/>
      <c r="HF26" s="184"/>
      <c r="HG26" s="184"/>
      <c r="HH26" s="184"/>
      <c r="HI26" s="184"/>
      <c r="HJ26" s="184"/>
      <c r="HK26" s="184"/>
      <c r="HL26" s="184"/>
      <c r="HM26" s="184"/>
      <c r="HN26" s="184"/>
      <c r="HO26" s="184"/>
      <c r="HP26" s="184"/>
      <c r="HQ26" s="184"/>
      <c r="HR26" s="184"/>
      <c r="HS26" s="184"/>
      <c r="HT26" s="184"/>
      <c r="HU26" s="184"/>
      <c r="HV26" s="184"/>
      <c r="HW26" s="184"/>
      <c r="HX26" s="184"/>
      <c r="HY26" s="184"/>
      <c r="HZ26" s="184"/>
      <c r="IA26" s="184"/>
      <c r="IB26" s="184"/>
      <c r="IC26" s="184"/>
      <c r="ID26" s="184"/>
      <c r="IE26" s="184"/>
      <c r="IF26" s="184"/>
      <c r="IG26" s="184"/>
      <c r="IH26" s="184"/>
      <c r="II26" s="184"/>
      <c r="IJ26" s="184"/>
      <c r="IK26" s="184"/>
      <c r="IL26" s="184"/>
      <c r="IM26" s="184"/>
      <c r="IN26" s="184"/>
      <c r="IO26" s="184"/>
      <c r="IP26" s="184"/>
      <c r="IQ26" s="184"/>
      <c r="IR26" s="184"/>
      <c r="IS26" s="184"/>
      <c r="IT26" s="184"/>
      <c r="IU26" s="184"/>
      <c r="IV26" s="184"/>
      <c r="IW26" s="184"/>
      <c r="IX26" s="184"/>
      <c r="IY26" s="184"/>
      <c r="IZ26" s="184"/>
      <c r="JA26" s="184"/>
      <c r="JB26" s="184"/>
      <c r="JC26" s="184"/>
      <c r="JD26" s="184"/>
      <c r="JE26" s="184"/>
      <c r="JF26" s="184"/>
      <c r="JG26" s="184"/>
      <c r="JH26" s="184"/>
      <c r="JI26" s="184"/>
      <c r="JJ26" s="184"/>
      <c r="JK26" s="184"/>
      <c r="JL26" s="184"/>
      <c r="JM26" s="184"/>
      <c r="JN26" s="184"/>
      <c r="JO26" s="184"/>
      <c r="JP26" s="184"/>
      <c r="JQ26" s="184"/>
      <c r="JR26" s="184"/>
      <c r="JS26" s="184"/>
      <c r="JT26" s="184"/>
      <c r="JU26" s="184"/>
      <c r="JV26" s="184"/>
      <c r="JW26" s="184"/>
      <c r="JX26" s="184"/>
      <c r="JY26" s="184"/>
      <c r="JZ26" s="184"/>
      <c r="KA26" s="184"/>
      <c r="KB26" s="184"/>
      <c r="KC26" s="184"/>
      <c r="KD26" s="184"/>
      <c r="KE26" s="184"/>
      <c r="KF26" s="184"/>
      <c r="KG26" s="184"/>
      <c r="KH26" s="184"/>
      <c r="KI26" s="184"/>
      <c r="KJ26" s="184"/>
      <c r="KK26" s="184"/>
      <c r="KL26" s="184"/>
      <c r="KM26" s="184"/>
      <c r="KN26" s="184"/>
      <c r="KO26" s="184"/>
      <c r="KP26" s="184"/>
    </row>
    <row r="27" spans="1:302" s="135" customFormat="1" ht="20.25" customHeight="1">
      <c r="A27" s="181" t="s">
        <v>209</v>
      </c>
      <c r="B27" s="229" t="s">
        <v>210</v>
      </c>
      <c r="C27" s="229"/>
      <c r="D27" s="229"/>
      <c r="E27" s="230"/>
      <c r="F27" s="182">
        <f>день_первый!Z35+день_второй!Z35+день_третий!Z35+день_четвертый!Z35+день_пятый!Z35+день_шестой!Z35+день_седьмой!Z35+день_восьмой!Z35+день_девятый!Z35+день_десятый!Z36</f>
        <v>1.5688500000000001</v>
      </c>
      <c r="G27" s="145">
        <v>120</v>
      </c>
      <c r="H27" s="183">
        <f t="shared" si="0"/>
        <v>188.262</v>
      </c>
      <c r="I27" s="184"/>
      <c r="J27" s="185"/>
      <c r="K27" s="186">
        <f>(F27*2)+день_первый!Z35</f>
        <v>3.3192000000000004</v>
      </c>
      <c r="L27" s="183">
        <f t="shared" si="1"/>
        <v>398.30400000000003</v>
      </c>
      <c r="M27" s="145">
        <f t="shared" si="2"/>
        <v>66.384000000000015</v>
      </c>
      <c r="N27" s="175">
        <f t="shared" si="3"/>
        <v>7966.0800000000008</v>
      </c>
      <c r="O27" s="175">
        <v>5</v>
      </c>
      <c r="P27" s="175">
        <f t="shared" si="4"/>
        <v>600</v>
      </c>
      <c r="Q27" s="186">
        <f t="shared" si="5"/>
        <v>66.384000000000015</v>
      </c>
      <c r="R27" s="175">
        <f t="shared" si="6"/>
        <v>7966.0800000000008</v>
      </c>
      <c r="S27" s="175">
        <v>5</v>
      </c>
      <c r="T27" s="175">
        <f t="shared" si="7"/>
        <v>600</v>
      </c>
      <c r="U27" s="187">
        <f t="shared" si="8"/>
        <v>66.384000000000015</v>
      </c>
      <c r="V27" s="175">
        <f t="shared" si="9"/>
        <v>7966.0800000000008</v>
      </c>
      <c r="W27" s="175">
        <v>5</v>
      </c>
      <c r="X27" s="175">
        <f t="shared" si="10"/>
        <v>600</v>
      </c>
      <c r="Y27" s="187">
        <f t="shared" si="11"/>
        <v>66.384000000000015</v>
      </c>
      <c r="Z27" s="175">
        <f t="shared" si="12"/>
        <v>7966.0800000000008</v>
      </c>
      <c r="AA27" s="175">
        <v>5</v>
      </c>
      <c r="AB27" s="175">
        <f t="shared" si="13"/>
        <v>600</v>
      </c>
      <c r="AC27" s="187">
        <f t="shared" si="14"/>
        <v>66.384000000000015</v>
      </c>
      <c r="AD27" s="175">
        <f t="shared" si="15"/>
        <v>7966.0800000000008</v>
      </c>
      <c r="AE27" s="175">
        <v>5</v>
      </c>
      <c r="AF27" s="175">
        <f t="shared" si="16"/>
        <v>600</v>
      </c>
      <c r="AG27" s="187">
        <f t="shared" si="17"/>
        <v>66.384000000000015</v>
      </c>
      <c r="AH27" s="175">
        <f t="shared" si="18"/>
        <v>7966.0800000000008</v>
      </c>
      <c r="AI27" s="175">
        <v>5</v>
      </c>
      <c r="AJ27" s="175">
        <f t="shared" si="19"/>
        <v>600</v>
      </c>
      <c r="AK27" s="187">
        <f t="shared" si="20"/>
        <v>49.788000000000004</v>
      </c>
      <c r="AL27" s="175">
        <f t="shared" si="21"/>
        <v>5974.56</v>
      </c>
      <c r="AM27" s="175">
        <v>4</v>
      </c>
      <c r="AN27" s="175">
        <f t="shared" si="22"/>
        <v>480</v>
      </c>
      <c r="AO27" s="187">
        <f t="shared" si="23"/>
        <v>49.788000000000004</v>
      </c>
      <c r="AP27" s="175">
        <f t="shared" si="24"/>
        <v>5974.56</v>
      </c>
      <c r="AQ27" s="175">
        <v>4</v>
      </c>
      <c r="AR27" s="175">
        <f t="shared" si="25"/>
        <v>480</v>
      </c>
      <c r="AS27" s="187">
        <f t="shared" si="26"/>
        <v>82.98</v>
      </c>
      <c r="AT27" s="175">
        <f t="shared" si="27"/>
        <v>9957.6</v>
      </c>
      <c r="AU27" s="175">
        <v>6</v>
      </c>
      <c r="AV27" s="175">
        <f t="shared" si="28"/>
        <v>720</v>
      </c>
      <c r="AW27" s="187">
        <f t="shared" si="29"/>
        <v>66.384000000000015</v>
      </c>
      <c r="AX27" s="175">
        <f t="shared" si="30"/>
        <v>7966.0800000000008</v>
      </c>
      <c r="AY27" s="175">
        <v>5</v>
      </c>
      <c r="AZ27" s="175">
        <f t="shared" si="31"/>
        <v>600</v>
      </c>
      <c r="BA27" s="187">
        <f t="shared" si="32"/>
        <v>82.98</v>
      </c>
      <c r="BB27" s="175">
        <f t="shared" si="33"/>
        <v>9957.6</v>
      </c>
      <c r="BC27" s="175">
        <v>6</v>
      </c>
      <c r="BD27" s="175">
        <f t="shared" si="34"/>
        <v>720</v>
      </c>
      <c r="BE27" s="187">
        <f t="shared" si="35"/>
        <v>49.788000000000004</v>
      </c>
      <c r="BF27" s="175">
        <f t="shared" si="36"/>
        <v>5974.56</v>
      </c>
      <c r="BG27" s="175">
        <v>4</v>
      </c>
      <c r="BH27" s="175">
        <f t="shared" si="37"/>
        <v>480</v>
      </c>
      <c r="BI27" s="187">
        <f t="shared" si="38"/>
        <v>49.788000000000004</v>
      </c>
      <c r="BJ27" s="175">
        <f t="shared" si="39"/>
        <v>5974.56</v>
      </c>
      <c r="BK27" s="175">
        <v>4</v>
      </c>
      <c r="BL27" s="175">
        <f t="shared" si="40"/>
        <v>480</v>
      </c>
      <c r="BM27" s="187">
        <f t="shared" si="41"/>
        <v>33.192000000000007</v>
      </c>
      <c r="BN27" s="175">
        <f t="shared" si="42"/>
        <v>3983.0400000000004</v>
      </c>
      <c r="BO27" s="175">
        <v>3</v>
      </c>
      <c r="BP27" s="175">
        <f t="shared" si="43"/>
        <v>360</v>
      </c>
      <c r="BQ27" s="187">
        <f t="shared" si="44"/>
        <v>49.788000000000004</v>
      </c>
      <c r="BR27" s="175">
        <f t="shared" si="45"/>
        <v>5974.56</v>
      </c>
      <c r="BS27" s="175">
        <v>4</v>
      </c>
      <c r="BT27" s="175">
        <f t="shared" si="46"/>
        <v>480</v>
      </c>
      <c r="BU27" s="187">
        <f t="shared" si="47"/>
        <v>26.553600000000003</v>
      </c>
      <c r="BV27" s="175">
        <f t="shared" si="48"/>
        <v>3186.4320000000002</v>
      </c>
      <c r="BW27" s="175">
        <v>2</v>
      </c>
      <c r="BX27" s="175">
        <f t="shared" si="49"/>
        <v>240</v>
      </c>
      <c r="BY27" s="187">
        <f t="shared" si="50"/>
        <v>939.33360000000016</v>
      </c>
      <c r="BZ27" s="175">
        <f t="shared" si="51"/>
        <v>112720.03199999999</v>
      </c>
      <c r="CA27" s="175">
        <f t="shared" si="52"/>
        <v>72</v>
      </c>
      <c r="CB27" s="175">
        <f t="shared" si="53"/>
        <v>8640</v>
      </c>
      <c r="CC27" s="188"/>
      <c r="CD27" s="184"/>
      <c r="CE27" s="187">
        <f t="shared" si="54"/>
        <v>33.192000000000007</v>
      </c>
      <c r="CF27" s="175">
        <f t="shared" si="55"/>
        <v>3983.0400000000004</v>
      </c>
      <c r="CG27" s="175">
        <v>3</v>
      </c>
      <c r="CH27" s="175">
        <f t="shared" si="56"/>
        <v>360</v>
      </c>
      <c r="CI27" s="187">
        <f t="shared" si="57"/>
        <v>49.788000000000004</v>
      </c>
      <c r="CJ27" s="175">
        <f t="shared" si="58"/>
        <v>5974.56</v>
      </c>
      <c r="CK27" s="175">
        <v>4</v>
      </c>
      <c r="CL27" s="175">
        <f t="shared" si="59"/>
        <v>480</v>
      </c>
      <c r="CM27" s="187">
        <f t="shared" si="60"/>
        <v>33.192000000000007</v>
      </c>
      <c r="CN27" s="175">
        <f t="shared" si="61"/>
        <v>3983.0400000000004</v>
      </c>
      <c r="CO27" s="175">
        <v>3</v>
      </c>
      <c r="CP27" s="175">
        <f t="shared" si="62"/>
        <v>360</v>
      </c>
      <c r="CQ27" s="187">
        <f t="shared" si="63"/>
        <v>199.15200000000002</v>
      </c>
      <c r="CR27" s="175">
        <f t="shared" si="64"/>
        <v>23898.240000000002</v>
      </c>
      <c r="CS27" s="175">
        <v>14</v>
      </c>
      <c r="CT27" s="175">
        <f t="shared" si="65"/>
        <v>1680</v>
      </c>
      <c r="CU27" s="187">
        <f t="shared" si="66"/>
        <v>315.32400000000007</v>
      </c>
      <c r="CV27" s="175">
        <f t="shared" si="67"/>
        <v>37838.880000000005</v>
      </c>
      <c r="CW27" s="175">
        <f t="shared" si="68"/>
        <v>24</v>
      </c>
      <c r="CX27" s="175">
        <f t="shared" si="69"/>
        <v>2880</v>
      </c>
      <c r="CY27" s="175">
        <f t="shared" si="70"/>
        <v>96</v>
      </c>
      <c r="CZ27" s="175">
        <f t="shared" si="71"/>
        <v>11520</v>
      </c>
      <c r="DA27" s="184"/>
      <c r="DB27" s="184"/>
      <c r="DC27" s="184"/>
      <c r="DD27" s="184"/>
      <c r="DE27" s="184"/>
      <c r="DF27" s="184"/>
      <c r="DG27" s="184"/>
      <c r="DH27" s="184"/>
      <c r="DI27" s="184"/>
      <c r="DJ27" s="184"/>
      <c r="DK27" s="184"/>
      <c r="DL27" s="184"/>
      <c r="DM27" s="184"/>
      <c r="DN27" s="184"/>
      <c r="DO27" s="184"/>
      <c r="DP27" s="184"/>
      <c r="DQ27" s="184"/>
      <c r="DR27" s="184"/>
      <c r="DS27" s="184"/>
      <c r="DT27" s="184"/>
      <c r="DU27" s="184"/>
      <c r="DV27" s="184"/>
      <c r="DW27" s="184"/>
      <c r="DX27" s="184"/>
      <c r="DY27" s="184"/>
      <c r="DZ27" s="184"/>
      <c r="EA27" s="184"/>
      <c r="EB27" s="184"/>
      <c r="EC27" s="184"/>
      <c r="ED27" s="184"/>
      <c r="EE27" s="184"/>
      <c r="EF27" s="184"/>
      <c r="EG27" s="184"/>
      <c r="EH27" s="184"/>
      <c r="EI27" s="184"/>
      <c r="EJ27" s="184"/>
      <c r="EK27" s="184"/>
      <c r="EL27" s="184"/>
      <c r="EM27" s="184"/>
      <c r="EN27" s="184"/>
      <c r="EO27" s="184"/>
      <c r="EP27" s="184"/>
      <c r="EQ27" s="184"/>
      <c r="ER27" s="184"/>
      <c r="ES27" s="184"/>
      <c r="ET27" s="184"/>
      <c r="EU27" s="184"/>
      <c r="EV27" s="184"/>
      <c r="EW27" s="184"/>
      <c r="EX27" s="184"/>
      <c r="EY27" s="184"/>
      <c r="EZ27" s="184"/>
      <c r="FA27" s="184"/>
      <c r="FB27" s="184"/>
      <c r="FC27" s="184"/>
      <c r="FD27" s="184"/>
      <c r="FE27" s="184"/>
      <c r="FF27" s="184"/>
      <c r="FG27" s="184"/>
      <c r="FH27" s="184"/>
      <c r="FI27" s="184"/>
      <c r="FJ27" s="184"/>
      <c r="FK27" s="184"/>
      <c r="FL27" s="184"/>
      <c r="FM27" s="184"/>
      <c r="FN27" s="184"/>
      <c r="FO27" s="184"/>
      <c r="FP27" s="184"/>
      <c r="FQ27" s="184"/>
      <c r="FR27" s="184"/>
      <c r="FS27" s="184"/>
      <c r="FT27" s="184"/>
      <c r="FU27" s="184"/>
      <c r="FV27" s="184"/>
      <c r="FW27" s="184"/>
      <c r="FX27" s="184"/>
      <c r="FY27" s="184"/>
      <c r="FZ27" s="184"/>
      <c r="GA27" s="184"/>
      <c r="GB27" s="184"/>
      <c r="GC27" s="184"/>
      <c r="GD27" s="184"/>
      <c r="GE27" s="184"/>
      <c r="GF27" s="184"/>
      <c r="GG27" s="184"/>
      <c r="GH27" s="184"/>
      <c r="GI27" s="184"/>
      <c r="GJ27" s="184"/>
      <c r="GK27" s="184"/>
      <c r="GL27" s="184"/>
      <c r="GM27" s="184"/>
      <c r="GN27" s="184"/>
      <c r="GO27" s="184"/>
      <c r="GP27" s="184"/>
      <c r="GQ27" s="184"/>
      <c r="GR27" s="184"/>
      <c r="GS27" s="184"/>
      <c r="GT27" s="184"/>
      <c r="GU27" s="184"/>
      <c r="GV27" s="184"/>
      <c r="GW27" s="184"/>
      <c r="GX27" s="184"/>
      <c r="GY27" s="184"/>
      <c r="GZ27" s="184"/>
      <c r="HA27" s="184"/>
      <c r="HB27" s="184"/>
      <c r="HC27" s="184"/>
      <c r="HD27" s="184"/>
      <c r="HE27" s="184"/>
      <c r="HF27" s="184"/>
      <c r="HG27" s="184"/>
      <c r="HH27" s="184"/>
      <c r="HI27" s="184"/>
      <c r="HJ27" s="184"/>
      <c r="HK27" s="184"/>
      <c r="HL27" s="184"/>
      <c r="HM27" s="184"/>
      <c r="HN27" s="184"/>
      <c r="HO27" s="184"/>
      <c r="HP27" s="184"/>
      <c r="HQ27" s="184"/>
      <c r="HR27" s="184"/>
      <c r="HS27" s="184"/>
      <c r="HT27" s="184"/>
      <c r="HU27" s="184"/>
      <c r="HV27" s="184"/>
      <c r="HW27" s="184"/>
      <c r="HX27" s="184"/>
      <c r="HY27" s="184"/>
      <c r="HZ27" s="184"/>
      <c r="IA27" s="184"/>
      <c r="IB27" s="184"/>
      <c r="IC27" s="184"/>
      <c r="ID27" s="184"/>
      <c r="IE27" s="184"/>
      <c r="IF27" s="184"/>
      <c r="IG27" s="184"/>
      <c r="IH27" s="184"/>
      <c r="II27" s="184"/>
      <c r="IJ27" s="184"/>
      <c r="IK27" s="184"/>
      <c r="IL27" s="184"/>
      <c r="IM27" s="184"/>
      <c r="IN27" s="184"/>
      <c r="IO27" s="184"/>
      <c r="IP27" s="184"/>
      <c r="IQ27" s="184"/>
      <c r="IR27" s="184"/>
      <c r="IS27" s="184"/>
      <c r="IT27" s="184"/>
      <c r="IU27" s="184"/>
      <c r="IV27" s="184"/>
      <c r="IW27" s="184"/>
      <c r="IX27" s="184"/>
      <c r="IY27" s="184"/>
      <c r="IZ27" s="184"/>
      <c r="JA27" s="184"/>
      <c r="JB27" s="184"/>
      <c r="JC27" s="184"/>
      <c r="JD27" s="184"/>
      <c r="JE27" s="184"/>
      <c r="JF27" s="184"/>
      <c r="JG27" s="184"/>
      <c r="JH27" s="184"/>
      <c r="JI27" s="184"/>
      <c r="JJ27" s="184"/>
      <c r="JK27" s="184"/>
      <c r="JL27" s="184"/>
      <c r="JM27" s="184"/>
      <c r="JN27" s="184"/>
      <c r="JO27" s="184"/>
      <c r="JP27" s="184"/>
      <c r="JQ27" s="184"/>
      <c r="JR27" s="184"/>
      <c r="JS27" s="184"/>
      <c r="JT27" s="184"/>
      <c r="JU27" s="184"/>
      <c r="JV27" s="184"/>
      <c r="JW27" s="184"/>
      <c r="JX27" s="184"/>
      <c r="JY27" s="184"/>
      <c r="JZ27" s="184"/>
      <c r="KA27" s="184"/>
      <c r="KB27" s="184"/>
      <c r="KC27" s="184"/>
      <c r="KD27" s="184"/>
      <c r="KE27" s="184"/>
      <c r="KF27" s="184"/>
      <c r="KG27" s="184"/>
      <c r="KH27" s="184"/>
      <c r="KI27" s="184"/>
      <c r="KJ27" s="184"/>
      <c r="KK27" s="184"/>
      <c r="KL27" s="184"/>
      <c r="KM27" s="184"/>
      <c r="KN27" s="184"/>
      <c r="KO27" s="184"/>
      <c r="KP27" s="184"/>
    </row>
    <row r="28" spans="1:302" s="135" customFormat="1" ht="20.25" customHeight="1">
      <c r="A28" s="181" t="s">
        <v>211</v>
      </c>
      <c r="B28" s="229" t="s">
        <v>253</v>
      </c>
      <c r="C28" s="229"/>
      <c r="D28" s="229"/>
      <c r="E28" s="230"/>
      <c r="F28" s="182">
        <f>день_первый!Z28+день_второй!Z44+день_четвертый!Z52+день_пятый!Z33+день_шестой!Z40+день_седьмой!Z40+день_восьмой!Z34+день_десятый!Z41+день_третий!Z33</f>
        <v>4.7250000000000005</v>
      </c>
      <c r="G28" s="145">
        <v>55</v>
      </c>
      <c r="H28" s="183">
        <f t="shared" si="0"/>
        <v>259.87500000000006</v>
      </c>
      <c r="I28" s="184"/>
      <c r="J28" s="185"/>
      <c r="K28" s="186">
        <f>(F28*2)+день_первый!Z28</f>
        <v>9.9750000000000014</v>
      </c>
      <c r="L28" s="183">
        <f t="shared" si="1"/>
        <v>548.62500000000011</v>
      </c>
      <c r="M28" s="145">
        <f t="shared" si="2"/>
        <v>199.50000000000003</v>
      </c>
      <c r="N28" s="175">
        <f t="shared" si="3"/>
        <v>10972.500000000002</v>
      </c>
      <c r="O28" s="175">
        <v>13.3</v>
      </c>
      <c r="P28" s="175">
        <f t="shared" si="4"/>
        <v>731.5</v>
      </c>
      <c r="Q28" s="186">
        <f t="shared" si="5"/>
        <v>199.50000000000003</v>
      </c>
      <c r="R28" s="175">
        <f t="shared" si="6"/>
        <v>10972.500000000002</v>
      </c>
      <c r="S28" s="175">
        <v>13.3</v>
      </c>
      <c r="T28" s="175">
        <f t="shared" si="7"/>
        <v>731.5</v>
      </c>
      <c r="U28" s="187">
        <f t="shared" si="8"/>
        <v>199.50000000000003</v>
      </c>
      <c r="V28" s="175">
        <f t="shared" si="9"/>
        <v>10972.500000000002</v>
      </c>
      <c r="W28" s="175">
        <v>13.3</v>
      </c>
      <c r="X28" s="175">
        <f t="shared" si="10"/>
        <v>731.5</v>
      </c>
      <c r="Y28" s="187">
        <f t="shared" si="11"/>
        <v>199.50000000000003</v>
      </c>
      <c r="Z28" s="175">
        <f t="shared" si="12"/>
        <v>10972.500000000002</v>
      </c>
      <c r="AA28" s="175">
        <v>13.3</v>
      </c>
      <c r="AB28" s="175">
        <f t="shared" si="13"/>
        <v>731.5</v>
      </c>
      <c r="AC28" s="187">
        <f t="shared" si="14"/>
        <v>199.50000000000003</v>
      </c>
      <c r="AD28" s="175">
        <f t="shared" si="15"/>
        <v>10972.500000000002</v>
      </c>
      <c r="AE28" s="175">
        <v>13.3</v>
      </c>
      <c r="AF28" s="175">
        <f t="shared" si="16"/>
        <v>731.5</v>
      </c>
      <c r="AG28" s="187">
        <f t="shared" si="17"/>
        <v>199.50000000000003</v>
      </c>
      <c r="AH28" s="175">
        <f t="shared" si="18"/>
        <v>10972.500000000002</v>
      </c>
      <c r="AI28" s="175">
        <v>13.3</v>
      </c>
      <c r="AJ28" s="175">
        <f t="shared" si="19"/>
        <v>731.5</v>
      </c>
      <c r="AK28" s="187">
        <f t="shared" si="20"/>
        <v>149.62500000000003</v>
      </c>
      <c r="AL28" s="175">
        <f t="shared" si="21"/>
        <v>8229.3750000000018</v>
      </c>
      <c r="AM28" s="175">
        <v>9.9700000000000006</v>
      </c>
      <c r="AN28" s="175">
        <f t="shared" si="22"/>
        <v>548.35</v>
      </c>
      <c r="AO28" s="187">
        <f t="shared" si="23"/>
        <v>149.62500000000003</v>
      </c>
      <c r="AP28" s="175">
        <f t="shared" si="24"/>
        <v>8229.3750000000018</v>
      </c>
      <c r="AQ28" s="175">
        <v>9.9700000000000006</v>
      </c>
      <c r="AR28" s="175">
        <f t="shared" si="25"/>
        <v>548.35</v>
      </c>
      <c r="AS28" s="187">
        <f t="shared" si="26"/>
        <v>249.37500000000003</v>
      </c>
      <c r="AT28" s="175">
        <f t="shared" si="27"/>
        <v>13715.625000000004</v>
      </c>
      <c r="AU28" s="175">
        <v>16.62</v>
      </c>
      <c r="AV28" s="175">
        <f t="shared" si="28"/>
        <v>914.1</v>
      </c>
      <c r="AW28" s="187">
        <f t="shared" si="29"/>
        <v>199.50000000000003</v>
      </c>
      <c r="AX28" s="175">
        <f t="shared" si="30"/>
        <v>10972.500000000002</v>
      </c>
      <c r="AY28" s="175">
        <v>13.3</v>
      </c>
      <c r="AZ28" s="175">
        <f t="shared" si="31"/>
        <v>731.5</v>
      </c>
      <c r="BA28" s="187">
        <f t="shared" si="32"/>
        <v>249.37500000000003</v>
      </c>
      <c r="BB28" s="175">
        <f t="shared" si="33"/>
        <v>13715.625000000004</v>
      </c>
      <c r="BC28" s="175">
        <v>16.62</v>
      </c>
      <c r="BD28" s="175">
        <f t="shared" si="34"/>
        <v>914.1</v>
      </c>
      <c r="BE28" s="187">
        <f t="shared" si="35"/>
        <v>149.62500000000003</v>
      </c>
      <c r="BF28" s="175">
        <f t="shared" si="36"/>
        <v>8229.3750000000018</v>
      </c>
      <c r="BG28" s="175">
        <v>9.9700000000000006</v>
      </c>
      <c r="BH28" s="175">
        <f t="shared" si="37"/>
        <v>548.35</v>
      </c>
      <c r="BI28" s="187">
        <f t="shared" si="38"/>
        <v>149.62500000000003</v>
      </c>
      <c r="BJ28" s="175">
        <f t="shared" si="39"/>
        <v>8229.3750000000018</v>
      </c>
      <c r="BK28" s="175">
        <v>9.9700000000000006</v>
      </c>
      <c r="BL28" s="175">
        <f t="shared" si="40"/>
        <v>548.35</v>
      </c>
      <c r="BM28" s="187">
        <f t="shared" si="41"/>
        <v>99.750000000000014</v>
      </c>
      <c r="BN28" s="175">
        <f t="shared" si="42"/>
        <v>5486.2500000000009</v>
      </c>
      <c r="BO28" s="175">
        <v>6.65</v>
      </c>
      <c r="BP28" s="175">
        <f t="shared" si="43"/>
        <v>365.75</v>
      </c>
      <c r="BQ28" s="187">
        <f t="shared" si="44"/>
        <v>149.62500000000003</v>
      </c>
      <c r="BR28" s="175">
        <f t="shared" si="45"/>
        <v>8229.3750000000018</v>
      </c>
      <c r="BS28" s="175">
        <v>9.9700000000000006</v>
      </c>
      <c r="BT28" s="175">
        <f t="shared" si="46"/>
        <v>548.35</v>
      </c>
      <c r="BU28" s="187">
        <f t="shared" si="47"/>
        <v>79.800000000000011</v>
      </c>
      <c r="BV28" s="175">
        <f t="shared" si="48"/>
        <v>4389.0000000000009</v>
      </c>
      <c r="BW28" s="175">
        <v>5.32</v>
      </c>
      <c r="BX28" s="175">
        <f t="shared" si="49"/>
        <v>292.60000000000002</v>
      </c>
      <c r="BY28" s="187">
        <f t="shared" si="50"/>
        <v>2822.9250000000006</v>
      </c>
      <c r="BZ28" s="175">
        <f t="shared" si="51"/>
        <v>155260.87500000003</v>
      </c>
      <c r="CA28" s="175">
        <f t="shared" si="52"/>
        <v>188.16</v>
      </c>
      <c r="CB28" s="175">
        <f t="shared" si="53"/>
        <v>10348.800000000003</v>
      </c>
      <c r="CC28" s="188"/>
      <c r="CD28" s="184"/>
      <c r="CE28" s="187">
        <f t="shared" si="54"/>
        <v>99.750000000000014</v>
      </c>
      <c r="CF28" s="175">
        <f t="shared" si="55"/>
        <v>5486.2500000000009</v>
      </c>
      <c r="CG28" s="175">
        <v>6.65</v>
      </c>
      <c r="CH28" s="175">
        <f t="shared" si="56"/>
        <v>365.75</v>
      </c>
      <c r="CI28" s="187">
        <f t="shared" si="57"/>
        <v>149.62500000000003</v>
      </c>
      <c r="CJ28" s="175">
        <f t="shared" si="58"/>
        <v>8229.3750000000018</v>
      </c>
      <c r="CK28" s="175">
        <v>9.9700000000000006</v>
      </c>
      <c r="CL28" s="175">
        <f t="shared" si="59"/>
        <v>548.35</v>
      </c>
      <c r="CM28" s="187">
        <f t="shared" si="60"/>
        <v>99.750000000000014</v>
      </c>
      <c r="CN28" s="175">
        <f t="shared" si="61"/>
        <v>5486.2500000000009</v>
      </c>
      <c r="CO28" s="175">
        <v>6.65</v>
      </c>
      <c r="CP28" s="175">
        <f t="shared" si="62"/>
        <v>365.75</v>
      </c>
      <c r="CQ28" s="187">
        <f t="shared" si="63"/>
        <v>598.50000000000011</v>
      </c>
      <c r="CR28" s="175">
        <f t="shared" si="64"/>
        <v>32917.500000000007</v>
      </c>
      <c r="CS28" s="175">
        <v>39.9</v>
      </c>
      <c r="CT28" s="175">
        <f t="shared" si="65"/>
        <v>2194.5</v>
      </c>
      <c r="CU28" s="187">
        <f t="shared" si="66"/>
        <v>947.62500000000023</v>
      </c>
      <c r="CV28" s="175">
        <f t="shared" si="67"/>
        <v>52119.375000000015</v>
      </c>
      <c r="CW28" s="175">
        <f t="shared" si="68"/>
        <v>63.17</v>
      </c>
      <c r="CX28" s="175">
        <f t="shared" si="69"/>
        <v>3474.35</v>
      </c>
      <c r="CY28" s="175">
        <f t="shared" si="70"/>
        <v>251.32999999999998</v>
      </c>
      <c r="CZ28" s="175">
        <f t="shared" si="71"/>
        <v>13823.150000000003</v>
      </c>
      <c r="DA28" s="184"/>
      <c r="DB28" s="184"/>
      <c r="DC28" s="184"/>
      <c r="DD28" s="184"/>
      <c r="DE28" s="184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84"/>
      <c r="DQ28" s="184"/>
      <c r="DR28" s="184"/>
      <c r="DS28" s="184"/>
      <c r="DT28" s="184"/>
      <c r="DU28" s="184"/>
      <c r="DV28" s="184"/>
      <c r="DW28" s="184"/>
      <c r="DX28" s="184"/>
      <c r="DY28" s="184"/>
      <c r="DZ28" s="184"/>
      <c r="EA28" s="184"/>
      <c r="EB28" s="184"/>
      <c r="EC28" s="184"/>
      <c r="ED28" s="184"/>
      <c r="EE28" s="184"/>
      <c r="EF28" s="184"/>
      <c r="EG28" s="184"/>
      <c r="EH28" s="184"/>
      <c r="EI28" s="184"/>
      <c r="EJ28" s="184"/>
      <c r="EK28" s="184"/>
      <c r="EL28" s="184"/>
      <c r="EM28" s="184"/>
      <c r="EN28" s="184"/>
      <c r="EO28" s="184"/>
      <c r="EP28" s="184"/>
      <c r="EQ28" s="184"/>
      <c r="ER28" s="184"/>
      <c r="ES28" s="184"/>
      <c r="ET28" s="184"/>
      <c r="EU28" s="184"/>
      <c r="EV28" s="184"/>
      <c r="EW28" s="184"/>
      <c r="EX28" s="184"/>
      <c r="EY28" s="184"/>
      <c r="EZ28" s="184"/>
      <c r="FA28" s="184"/>
      <c r="FB28" s="184"/>
      <c r="FC28" s="184"/>
      <c r="FD28" s="184"/>
      <c r="FE28" s="184"/>
      <c r="FF28" s="184"/>
      <c r="FG28" s="184"/>
      <c r="FH28" s="184"/>
      <c r="FI28" s="184"/>
      <c r="FJ28" s="184"/>
      <c r="FK28" s="184"/>
      <c r="FL28" s="184"/>
      <c r="FM28" s="184"/>
      <c r="FN28" s="184"/>
      <c r="FO28" s="184"/>
      <c r="FP28" s="184"/>
      <c r="FQ28" s="184"/>
      <c r="FR28" s="184"/>
      <c r="FS28" s="184"/>
      <c r="FT28" s="184"/>
      <c r="FU28" s="184"/>
      <c r="FV28" s="184"/>
      <c r="FW28" s="184"/>
      <c r="FX28" s="184"/>
      <c r="FY28" s="184"/>
      <c r="FZ28" s="184"/>
      <c r="GA28" s="184"/>
      <c r="GB28" s="184"/>
      <c r="GC28" s="184"/>
      <c r="GD28" s="184"/>
      <c r="GE28" s="184"/>
      <c r="GF28" s="184"/>
      <c r="GG28" s="184"/>
      <c r="GH28" s="184"/>
      <c r="GI28" s="184"/>
      <c r="GJ28" s="184"/>
      <c r="GK28" s="184"/>
      <c r="GL28" s="184"/>
      <c r="GM28" s="184"/>
      <c r="GN28" s="184"/>
      <c r="GO28" s="184"/>
      <c r="GP28" s="184"/>
      <c r="GQ28" s="184"/>
      <c r="GR28" s="184"/>
      <c r="GS28" s="184"/>
      <c r="GT28" s="184"/>
      <c r="GU28" s="184"/>
      <c r="GV28" s="184"/>
      <c r="GW28" s="184"/>
      <c r="GX28" s="184"/>
      <c r="GY28" s="184"/>
      <c r="GZ28" s="184"/>
      <c r="HA28" s="184"/>
      <c r="HB28" s="184"/>
      <c r="HC28" s="184"/>
      <c r="HD28" s="184"/>
      <c r="HE28" s="184"/>
      <c r="HF28" s="184"/>
      <c r="HG28" s="184"/>
      <c r="HH28" s="184"/>
      <c r="HI28" s="184"/>
      <c r="HJ28" s="184"/>
      <c r="HK28" s="184"/>
      <c r="HL28" s="184"/>
      <c r="HM28" s="184"/>
      <c r="HN28" s="184"/>
      <c r="HO28" s="184"/>
      <c r="HP28" s="184"/>
      <c r="HQ28" s="184"/>
      <c r="HR28" s="184"/>
      <c r="HS28" s="184"/>
      <c r="HT28" s="184"/>
      <c r="HU28" s="184"/>
      <c r="HV28" s="184"/>
      <c r="HW28" s="184"/>
      <c r="HX28" s="184"/>
      <c r="HY28" s="184"/>
      <c r="HZ28" s="184"/>
      <c r="IA28" s="184"/>
      <c r="IB28" s="184"/>
      <c r="IC28" s="184"/>
      <c r="ID28" s="184"/>
      <c r="IE28" s="184"/>
      <c r="IF28" s="184"/>
      <c r="IG28" s="184"/>
      <c r="IH28" s="184"/>
      <c r="II28" s="184"/>
      <c r="IJ28" s="184"/>
      <c r="IK28" s="184"/>
      <c r="IL28" s="184"/>
      <c r="IM28" s="184"/>
      <c r="IN28" s="184"/>
      <c r="IO28" s="184"/>
      <c r="IP28" s="184"/>
      <c r="IQ28" s="184"/>
      <c r="IR28" s="184"/>
      <c r="IS28" s="184"/>
      <c r="IT28" s="184"/>
      <c r="IU28" s="184"/>
      <c r="IV28" s="184"/>
      <c r="IW28" s="184"/>
      <c r="IX28" s="184"/>
      <c r="IY28" s="184"/>
      <c r="IZ28" s="184"/>
      <c r="JA28" s="184"/>
      <c r="JB28" s="184"/>
      <c r="JC28" s="184"/>
      <c r="JD28" s="184"/>
      <c r="JE28" s="184"/>
      <c r="JF28" s="184"/>
      <c r="JG28" s="184"/>
      <c r="JH28" s="184"/>
      <c r="JI28" s="184"/>
      <c r="JJ28" s="184"/>
      <c r="JK28" s="184"/>
      <c r="JL28" s="184"/>
      <c r="JM28" s="184"/>
      <c r="JN28" s="184"/>
      <c r="JO28" s="184"/>
      <c r="JP28" s="184"/>
      <c r="JQ28" s="184"/>
      <c r="JR28" s="184"/>
      <c r="JS28" s="184"/>
      <c r="JT28" s="184"/>
      <c r="JU28" s="184"/>
      <c r="JV28" s="184"/>
      <c r="JW28" s="184"/>
      <c r="JX28" s="184"/>
      <c r="JY28" s="184"/>
      <c r="JZ28" s="184"/>
      <c r="KA28" s="184"/>
      <c r="KB28" s="184"/>
      <c r="KC28" s="184"/>
      <c r="KD28" s="184"/>
      <c r="KE28" s="184"/>
      <c r="KF28" s="184"/>
      <c r="KG28" s="184"/>
      <c r="KH28" s="184"/>
      <c r="KI28" s="184"/>
      <c r="KJ28" s="184"/>
      <c r="KK28" s="184"/>
      <c r="KL28" s="184"/>
      <c r="KM28" s="184"/>
      <c r="KN28" s="184"/>
      <c r="KO28" s="184"/>
      <c r="KP28" s="184"/>
    </row>
    <row r="29" spans="1:302" s="135" customFormat="1" ht="20.25" customHeight="1">
      <c r="A29" s="181" t="s">
        <v>212</v>
      </c>
      <c r="B29" s="229" t="s">
        <v>213</v>
      </c>
      <c r="C29" s="229"/>
      <c r="D29" s="229"/>
      <c r="E29" s="230"/>
      <c r="F29" s="182">
        <f>день_первый!Z49+день_второй!Z50+день_третий!Z49+день_четвертый!Z49+день_пятый!Z49+день_шестой!Z49+день_восьмой!Z49+день_девятый!Z49+день_десятый!Z50</f>
        <v>0.85350000000000015</v>
      </c>
      <c r="G29" s="145">
        <v>200</v>
      </c>
      <c r="H29" s="183">
        <f t="shared" si="0"/>
        <v>170.70000000000002</v>
      </c>
      <c r="I29" s="184"/>
      <c r="J29" s="185"/>
      <c r="K29" s="186">
        <f>(F29*2)+день_первый!Z49</f>
        <v>1.7070000000000003</v>
      </c>
      <c r="L29" s="183">
        <f t="shared" si="1"/>
        <v>341.40000000000003</v>
      </c>
      <c r="M29" s="145">
        <f t="shared" si="2"/>
        <v>34.140000000000008</v>
      </c>
      <c r="N29" s="175">
        <f t="shared" si="3"/>
        <v>6828.0000000000009</v>
      </c>
      <c r="O29" s="175">
        <v>3</v>
      </c>
      <c r="P29" s="175">
        <f t="shared" si="4"/>
        <v>600</v>
      </c>
      <c r="Q29" s="186">
        <f t="shared" si="5"/>
        <v>34.140000000000008</v>
      </c>
      <c r="R29" s="175">
        <f t="shared" si="6"/>
        <v>6828.0000000000009</v>
      </c>
      <c r="S29" s="175">
        <v>3</v>
      </c>
      <c r="T29" s="175">
        <f t="shared" si="7"/>
        <v>600</v>
      </c>
      <c r="U29" s="187">
        <f t="shared" si="8"/>
        <v>34.140000000000008</v>
      </c>
      <c r="V29" s="175">
        <f t="shared" si="9"/>
        <v>6828.0000000000009</v>
      </c>
      <c r="W29" s="175">
        <v>3</v>
      </c>
      <c r="X29" s="175">
        <f t="shared" si="10"/>
        <v>600</v>
      </c>
      <c r="Y29" s="187">
        <f t="shared" si="11"/>
        <v>34.140000000000008</v>
      </c>
      <c r="Z29" s="175">
        <f t="shared" si="12"/>
        <v>6828.0000000000009</v>
      </c>
      <c r="AA29" s="175">
        <v>3</v>
      </c>
      <c r="AB29" s="175">
        <f t="shared" si="13"/>
        <v>600</v>
      </c>
      <c r="AC29" s="187">
        <f t="shared" si="14"/>
        <v>34.140000000000008</v>
      </c>
      <c r="AD29" s="175">
        <f t="shared" si="15"/>
        <v>6828.0000000000009</v>
      </c>
      <c r="AE29" s="175">
        <v>3</v>
      </c>
      <c r="AF29" s="175">
        <f t="shared" si="16"/>
        <v>600</v>
      </c>
      <c r="AG29" s="187">
        <f t="shared" si="17"/>
        <v>34.140000000000008</v>
      </c>
      <c r="AH29" s="175">
        <f t="shared" si="18"/>
        <v>6828.0000000000009</v>
      </c>
      <c r="AI29" s="175">
        <v>3</v>
      </c>
      <c r="AJ29" s="175">
        <f t="shared" si="19"/>
        <v>600</v>
      </c>
      <c r="AK29" s="187">
        <f t="shared" si="20"/>
        <v>25.605000000000004</v>
      </c>
      <c r="AL29" s="175">
        <f t="shared" si="21"/>
        <v>5121.0000000000009</v>
      </c>
      <c r="AM29" s="175">
        <v>2</v>
      </c>
      <c r="AN29" s="175">
        <f t="shared" si="22"/>
        <v>400</v>
      </c>
      <c r="AO29" s="187">
        <f t="shared" si="23"/>
        <v>25.605000000000004</v>
      </c>
      <c r="AP29" s="175">
        <f t="shared" si="24"/>
        <v>5121.0000000000009</v>
      </c>
      <c r="AQ29" s="175">
        <v>2</v>
      </c>
      <c r="AR29" s="175">
        <f t="shared" si="25"/>
        <v>400</v>
      </c>
      <c r="AS29" s="187">
        <f t="shared" si="26"/>
        <v>42.675000000000004</v>
      </c>
      <c r="AT29" s="175">
        <f t="shared" si="27"/>
        <v>8535</v>
      </c>
      <c r="AU29" s="175">
        <v>3</v>
      </c>
      <c r="AV29" s="175">
        <f t="shared" si="28"/>
        <v>600</v>
      </c>
      <c r="AW29" s="187">
        <f t="shared" si="29"/>
        <v>34.140000000000008</v>
      </c>
      <c r="AX29" s="175">
        <f t="shared" si="30"/>
        <v>6828.0000000000009</v>
      </c>
      <c r="AY29" s="175">
        <v>3</v>
      </c>
      <c r="AZ29" s="175">
        <f t="shared" si="31"/>
        <v>600</v>
      </c>
      <c r="BA29" s="187">
        <f t="shared" si="32"/>
        <v>42.675000000000004</v>
      </c>
      <c r="BB29" s="175">
        <f t="shared" si="33"/>
        <v>8535</v>
      </c>
      <c r="BC29" s="175">
        <v>3</v>
      </c>
      <c r="BD29" s="175">
        <f t="shared" si="34"/>
        <v>600</v>
      </c>
      <c r="BE29" s="187">
        <f t="shared" si="35"/>
        <v>25.605000000000004</v>
      </c>
      <c r="BF29" s="175">
        <f t="shared" si="36"/>
        <v>5121.0000000000009</v>
      </c>
      <c r="BG29" s="175">
        <v>2</v>
      </c>
      <c r="BH29" s="175">
        <f t="shared" si="37"/>
        <v>400</v>
      </c>
      <c r="BI29" s="187">
        <f t="shared" si="38"/>
        <v>25.605000000000004</v>
      </c>
      <c r="BJ29" s="175">
        <f t="shared" si="39"/>
        <v>5121.0000000000009</v>
      </c>
      <c r="BK29" s="175">
        <v>2</v>
      </c>
      <c r="BL29" s="175">
        <f t="shared" si="40"/>
        <v>400</v>
      </c>
      <c r="BM29" s="187">
        <f t="shared" si="41"/>
        <v>17.070000000000004</v>
      </c>
      <c r="BN29" s="175">
        <f t="shared" si="42"/>
        <v>3414.0000000000005</v>
      </c>
      <c r="BO29" s="175">
        <v>2</v>
      </c>
      <c r="BP29" s="175">
        <f t="shared" si="43"/>
        <v>400</v>
      </c>
      <c r="BQ29" s="187">
        <f t="shared" si="44"/>
        <v>25.605000000000004</v>
      </c>
      <c r="BR29" s="175">
        <f t="shared" si="45"/>
        <v>5121.0000000000009</v>
      </c>
      <c r="BS29" s="175">
        <v>2</v>
      </c>
      <c r="BT29" s="175">
        <f t="shared" si="46"/>
        <v>400</v>
      </c>
      <c r="BU29" s="187">
        <f t="shared" si="47"/>
        <v>13.656000000000002</v>
      </c>
      <c r="BV29" s="175">
        <f t="shared" si="48"/>
        <v>2731.2000000000003</v>
      </c>
      <c r="BW29" s="175">
        <v>1</v>
      </c>
      <c r="BX29" s="175">
        <f t="shared" si="49"/>
        <v>200</v>
      </c>
      <c r="BY29" s="187">
        <f t="shared" si="50"/>
        <v>483.08100000000013</v>
      </c>
      <c r="BZ29" s="175">
        <f t="shared" si="51"/>
        <v>96616.200000000012</v>
      </c>
      <c r="CA29" s="175">
        <f t="shared" si="52"/>
        <v>40</v>
      </c>
      <c r="CB29" s="175">
        <f t="shared" si="53"/>
        <v>8000</v>
      </c>
      <c r="CC29" s="188"/>
      <c r="CD29" s="184"/>
      <c r="CE29" s="187">
        <f t="shared" si="54"/>
        <v>17.070000000000004</v>
      </c>
      <c r="CF29" s="175">
        <f t="shared" si="55"/>
        <v>3414.0000000000005</v>
      </c>
      <c r="CG29" s="175">
        <v>2</v>
      </c>
      <c r="CH29" s="175">
        <f t="shared" si="56"/>
        <v>400</v>
      </c>
      <c r="CI29" s="187">
        <f t="shared" si="57"/>
        <v>25.605000000000004</v>
      </c>
      <c r="CJ29" s="175">
        <f t="shared" si="58"/>
        <v>5121.0000000000009</v>
      </c>
      <c r="CK29" s="175">
        <v>2</v>
      </c>
      <c r="CL29" s="175">
        <f t="shared" si="59"/>
        <v>400</v>
      </c>
      <c r="CM29" s="187">
        <f t="shared" si="60"/>
        <v>17.070000000000004</v>
      </c>
      <c r="CN29" s="175">
        <f t="shared" si="61"/>
        <v>3414.0000000000005</v>
      </c>
      <c r="CO29" s="175">
        <v>2</v>
      </c>
      <c r="CP29" s="175">
        <f t="shared" si="62"/>
        <v>400</v>
      </c>
      <c r="CQ29" s="187">
        <f t="shared" si="63"/>
        <v>102.42000000000002</v>
      </c>
      <c r="CR29" s="175">
        <f t="shared" si="64"/>
        <v>20484.000000000004</v>
      </c>
      <c r="CS29" s="175">
        <v>7</v>
      </c>
      <c r="CT29" s="175">
        <f t="shared" si="65"/>
        <v>1400</v>
      </c>
      <c r="CU29" s="187">
        <f t="shared" si="66"/>
        <v>162.16500000000002</v>
      </c>
      <c r="CV29" s="175">
        <f t="shared" si="67"/>
        <v>32433.000000000007</v>
      </c>
      <c r="CW29" s="175">
        <f t="shared" si="68"/>
        <v>13</v>
      </c>
      <c r="CX29" s="175">
        <f t="shared" si="69"/>
        <v>2600</v>
      </c>
      <c r="CY29" s="175">
        <f t="shared" si="70"/>
        <v>53</v>
      </c>
      <c r="CZ29" s="175">
        <f t="shared" si="71"/>
        <v>10600</v>
      </c>
      <c r="DA29" s="184"/>
      <c r="DB29" s="184"/>
      <c r="DC29" s="184"/>
      <c r="DD29" s="184"/>
      <c r="DE29" s="184"/>
      <c r="DF29" s="184"/>
      <c r="DG29" s="184"/>
      <c r="DH29" s="184"/>
      <c r="DI29" s="184"/>
      <c r="DJ29" s="184"/>
      <c r="DK29" s="184"/>
      <c r="DL29" s="184"/>
      <c r="DM29" s="184"/>
      <c r="DN29" s="184"/>
      <c r="DO29" s="184"/>
      <c r="DP29" s="184"/>
      <c r="DQ29" s="184"/>
      <c r="DR29" s="184"/>
      <c r="DS29" s="184"/>
      <c r="DT29" s="184"/>
      <c r="DU29" s="184"/>
      <c r="DV29" s="184"/>
      <c r="DW29" s="184"/>
      <c r="DX29" s="184"/>
      <c r="DY29" s="184"/>
      <c r="DZ29" s="184"/>
      <c r="EA29" s="184"/>
      <c r="EB29" s="184"/>
      <c r="EC29" s="184"/>
      <c r="ED29" s="184"/>
      <c r="EE29" s="184"/>
      <c r="EF29" s="184"/>
      <c r="EG29" s="184"/>
      <c r="EH29" s="184"/>
      <c r="EI29" s="184"/>
      <c r="EJ29" s="184"/>
      <c r="EK29" s="184"/>
      <c r="EL29" s="184"/>
      <c r="EM29" s="184"/>
      <c r="EN29" s="184"/>
      <c r="EO29" s="184"/>
      <c r="EP29" s="184"/>
      <c r="EQ29" s="184"/>
      <c r="ER29" s="184"/>
      <c r="ES29" s="184"/>
      <c r="ET29" s="184"/>
      <c r="EU29" s="184"/>
      <c r="EV29" s="184"/>
      <c r="EW29" s="184"/>
      <c r="EX29" s="184"/>
      <c r="EY29" s="184"/>
      <c r="EZ29" s="184"/>
      <c r="FA29" s="184"/>
      <c r="FB29" s="184"/>
      <c r="FC29" s="184"/>
      <c r="FD29" s="184"/>
      <c r="FE29" s="184"/>
      <c r="FF29" s="184"/>
      <c r="FG29" s="184"/>
      <c r="FH29" s="184"/>
      <c r="FI29" s="184"/>
      <c r="FJ29" s="184"/>
      <c r="FK29" s="184"/>
      <c r="FL29" s="184"/>
      <c r="FM29" s="184"/>
      <c r="FN29" s="184"/>
      <c r="FO29" s="184"/>
      <c r="FP29" s="184"/>
      <c r="FQ29" s="184"/>
      <c r="FR29" s="184"/>
      <c r="FS29" s="184"/>
      <c r="FT29" s="184"/>
      <c r="FU29" s="184"/>
      <c r="FV29" s="184"/>
      <c r="FW29" s="184"/>
      <c r="FX29" s="184"/>
      <c r="FY29" s="184"/>
      <c r="FZ29" s="184"/>
      <c r="GA29" s="184"/>
      <c r="GB29" s="184"/>
      <c r="GC29" s="184"/>
      <c r="GD29" s="184"/>
      <c r="GE29" s="184"/>
      <c r="GF29" s="184"/>
      <c r="GG29" s="184"/>
      <c r="GH29" s="184"/>
      <c r="GI29" s="184"/>
      <c r="GJ29" s="184"/>
      <c r="GK29" s="184"/>
      <c r="GL29" s="184"/>
      <c r="GM29" s="184"/>
      <c r="GN29" s="184"/>
      <c r="GO29" s="184"/>
      <c r="GP29" s="184"/>
      <c r="GQ29" s="184"/>
      <c r="GR29" s="184"/>
      <c r="GS29" s="184"/>
      <c r="GT29" s="184"/>
      <c r="GU29" s="184"/>
      <c r="GV29" s="184"/>
      <c r="GW29" s="184"/>
      <c r="GX29" s="184"/>
      <c r="GY29" s="184"/>
      <c r="GZ29" s="184"/>
      <c r="HA29" s="184"/>
      <c r="HB29" s="184"/>
      <c r="HC29" s="184"/>
      <c r="HD29" s="184"/>
      <c r="HE29" s="184"/>
      <c r="HF29" s="184"/>
      <c r="HG29" s="184"/>
      <c r="HH29" s="184"/>
      <c r="HI29" s="184"/>
      <c r="HJ29" s="184"/>
      <c r="HK29" s="184"/>
      <c r="HL29" s="184"/>
      <c r="HM29" s="184"/>
      <c r="HN29" s="184"/>
      <c r="HO29" s="184"/>
      <c r="HP29" s="184"/>
      <c r="HQ29" s="184"/>
      <c r="HR29" s="184"/>
      <c r="HS29" s="184"/>
      <c r="HT29" s="184"/>
      <c r="HU29" s="184"/>
      <c r="HV29" s="184"/>
      <c r="HW29" s="184"/>
      <c r="HX29" s="184"/>
      <c r="HY29" s="184"/>
      <c r="HZ29" s="184"/>
      <c r="IA29" s="184"/>
      <c r="IB29" s="184"/>
      <c r="IC29" s="184"/>
      <c r="ID29" s="184"/>
      <c r="IE29" s="184"/>
      <c r="IF29" s="184"/>
      <c r="IG29" s="184"/>
      <c r="IH29" s="184"/>
      <c r="II29" s="184"/>
      <c r="IJ29" s="184"/>
      <c r="IK29" s="184"/>
      <c r="IL29" s="184"/>
      <c r="IM29" s="184"/>
      <c r="IN29" s="184"/>
      <c r="IO29" s="184"/>
      <c r="IP29" s="184"/>
      <c r="IQ29" s="184"/>
      <c r="IR29" s="184"/>
      <c r="IS29" s="184"/>
      <c r="IT29" s="184"/>
      <c r="IU29" s="184"/>
      <c r="IV29" s="184"/>
      <c r="IW29" s="184"/>
      <c r="IX29" s="184"/>
      <c r="IY29" s="184"/>
      <c r="IZ29" s="184"/>
      <c r="JA29" s="184"/>
      <c r="JB29" s="184"/>
      <c r="JC29" s="184"/>
      <c r="JD29" s="184"/>
      <c r="JE29" s="184"/>
      <c r="JF29" s="184"/>
      <c r="JG29" s="184"/>
      <c r="JH29" s="184"/>
      <c r="JI29" s="184"/>
      <c r="JJ29" s="184"/>
      <c r="JK29" s="184"/>
      <c r="JL29" s="184"/>
      <c r="JM29" s="184"/>
      <c r="JN29" s="184"/>
      <c r="JO29" s="184"/>
      <c r="JP29" s="184"/>
      <c r="JQ29" s="184"/>
      <c r="JR29" s="184"/>
      <c r="JS29" s="184"/>
      <c r="JT29" s="184"/>
      <c r="JU29" s="184"/>
      <c r="JV29" s="184"/>
      <c r="JW29" s="184"/>
      <c r="JX29" s="184"/>
      <c r="JY29" s="184"/>
      <c r="JZ29" s="184"/>
      <c r="KA29" s="184"/>
      <c r="KB29" s="184"/>
      <c r="KC29" s="184"/>
      <c r="KD29" s="184"/>
      <c r="KE29" s="184"/>
      <c r="KF29" s="184"/>
      <c r="KG29" s="184"/>
      <c r="KH29" s="184"/>
      <c r="KI29" s="184"/>
      <c r="KJ29" s="184"/>
      <c r="KK29" s="184"/>
      <c r="KL29" s="184"/>
      <c r="KM29" s="184"/>
      <c r="KN29" s="184"/>
      <c r="KO29" s="184"/>
      <c r="KP29" s="184"/>
    </row>
    <row r="30" spans="1:302" s="135" customFormat="1" ht="20.25" customHeight="1">
      <c r="A30" s="181" t="s">
        <v>214</v>
      </c>
      <c r="B30" s="229" t="s">
        <v>89</v>
      </c>
      <c r="C30" s="229"/>
      <c r="D30" s="229"/>
      <c r="E30" s="230"/>
      <c r="F30" s="182">
        <f>день_первый!Z52+день_второй!Z41+день_пятый!Z52+день_шестой!Z52+день_седьмой!Z52+день_восьмой!Z52+день_девятый!Z52+день_десятый!Z55+день_четвертый!Z55+день_третий!Z54</f>
        <v>0.1305</v>
      </c>
      <c r="G30" s="145">
        <v>400</v>
      </c>
      <c r="H30" s="183">
        <f t="shared" si="0"/>
        <v>52.2</v>
      </c>
      <c r="I30" s="184"/>
      <c r="J30" s="185"/>
      <c r="K30" s="186">
        <f>(F30*2)+день_первый!Z52</f>
        <v>0.27600000000000002</v>
      </c>
      <c r="L30" s="183">
        <f t="shared" si="1"/>
        <v>110.4</v>
      </c>
      <c r="M30" s="145">
        <f t="shared" si="2"/>
        <v>5.5200000000000005</v>
      </c>
      <c r="N30" s="175">
        <f t="shared" si="3"/>
        <v>2208</v>
      </c>
      <c r="O30" s="175">
        <v>0.4</v>
      </c>
      <c r="P30" s="175">
        <f t="shared" si="4"/>
        <v>160</v>
      </c>
      <c r="Q30" s="186">
        <f t="shared" si="5"/>
        <v>5.5200000000000005</v>
      </c>
      <c r="R30" s="175">
        <f t="shared" si="6"/>
        <v>2208</v>
      </c>
      <c r="S30" s="175">
        <v>0.4</v>
      </c>
      <c r="T30" s="175">
        <f t="shared" si="7"/>
        <v>160</v>
      </c>
      <c r="U30" s="187">
        <f t="shared" si="8"/>
        <v>5.5200000000000005</v>
      </c>
      <c r="V30" s="175">
        <f t="shared" si="9"/>
        <v>2208</v>
      </c>
      <c r="W30" s="175">
        <v>0.4</v>
      </c>
      <c r="X30" s="175">
        <f t="shared" si="10"/>
        <v>160</v>
      </c>
      <c r="Y30" s="187">
        <f t="shared" si="11"/>
        <v>5.5200000000000005</v>
      </c>
      <c r="Z30" s="175">
        <f t="shared" si="12"/>
        <v>2208</v>
      </c>
      <c r="AA30" s="175">
        <v>0.4</v>
      </c>
      <c r="AB30" s="175">
        <f t="shared" si="13"/>
        <v>160</v>
      </c>
      <c r="AC30" s="187">
        <f t="shared" si="14"/>
        <v>5.5200000000000005</v>
      </c>
      <c r="AD30" s="175">
        <f t="shared" si="15"/>
        <v>2208</v>
      </c>
      <c r="AE30" s="175">
        <v>0.4</v>
      </c>
      <c r="AF30" s="175">
        <f t="shared" si="16"/>
        <v>160</v>
      </c>
      <c r="AG30" s="187">
        <f t="shared" si="17"/>
        <v>5.5200000000000005</v>
      </c>
      <c r="AH30" s="175">
        <f t="shared" si="18"/>
        <v>2208</v>
      </c>
      <c r="AI30" s="175">
        <v>0.4</v>
      </c>
      <c r="AJ30" s="175">
        <f t="shared" si="19"/>
        <v>160</v>
      </c>
      <c r="AK30" s="187">
        <f t="shared" si="20"/>
        <v>4.1400000000000006</v>
      </c>
      <c r="AL30" s="175">
        <f t="shared" si="21"/>
        <v>1656</v>
      </c>
      <c r="AM30" s="175">
        <v>0.3</v>
      </c>
      <c r="AN30" s="175">
        <f t="shared" si="22"/>
        <v>120</v>
      </c>
      <c r="AO30" s="187">
        <f t="shared" si="23"/>
        <v>4.1400000000000006</v>
      </c>
      <c r="AP30" s="175">
        <f t="shared" si="24"/>
        <v>1656</v>
      </c>
      <c r="AQ30" s="175">
        <v>0.3</v>
      </c>
      <c r="AR30" s="175">
        <f t="shared" si="25"/>
        <v>120</v>
      </c>
      <c r="AS30" s="187">
        <f t="shared" si="26"/>
        <v>6.9</v>
      </c>
      <c r="AT30" s="175">
        <f t="shared" si="27"/>
        <v>2760</v>
      </c>
      <c r="AU30" s="175">
        <v>0.4</v>
      </c>
      <c r="AV30" s="175">
        <f t="shared" si="28"/>
        <v>160</v>
      </c>
      <c r="AW30" s="187">
        <f t="shared" si="29"/>
        <v>5.5200000000000005</v>
      </c>
      <c r="AX30" s="175">
        <f t="shared" si="30"/>
        <v>2208</v>
      </c>
      <c r="AY30" s="175">
        <v>0.4</v>
      </c>
      <c r="AZ30" s="175">
        <f t="shared" si="31"/>
        <v>160</v>
      </c>
      <c r="BA30" s="187">
        <f t="shared" si="32"/>
        <v>6.9</v>
      </c>
      <c r="BB30" s="175">
        <f t="shared" si="33"/>
        <v>2760</v>
      </c>
      <c r="BC30" s="175">
        <v>0.4</v>
      </c>
      <c r="BD30" s="175">
        <f t="shared" si="34"/>
        <v>160</v>
      </c>
      <c r="BE30" s="187">
        <f t="shared" si="35"/>
        <v>4.1400000000000006</v>
      </c>
      <c r="BF30" s="175">
        <f t="shared" si="36"/>
        <v>1656</v>
      </c>
      <c r="BG30" s="175">
        <v>0.3</v>
      </c>
      <c r="BH30" s="175">
        <f t="shared" si="37"/>
        <v>120</v>
      </c>
      <c r="BI30" s="187">
        <f t="shared" si="38"/>
        <v>4.1400000000000006</v>
      </c>
      <c r="BJ30" s="175">
        <f t="shared" si="39"/>
        <v>1656</v>
      </c>
      <c r="BK30" s="175">
        <v>0.3</v>
      </c>
      <c r="BL30" s="175">
        <f t="shared" si="40"/>
        <v>120</v>
      </c>
      <c r="BM30" s="187">
        <f t="shared" si="41"/>
        <v>2.7600000000000002</v>
      </c>
      <c r="BN30" s="175">
        <f t="shared" si="42"/>
        <v>1104</v>
      </c>
      <c r="BO30" s="175">
        <v>0.2</v>
      </c>
      <c r="BP30" s="175">
        <f t="shared" si="43"/>
        <v>80</v>
      </c>
      <c r="BQ30" s="187">
        <f t="shared" si="44"/>
        <v>4.1400000000000006</v>
      </c>
      <c r="BR30" s="175">
        <f t="shared" si="45"/>
        <v>1656</v>
      </c>
      <c r="BS30" s="175">
        <v>0.3</v>
      </c>
      <c r="BT30" s="175">
        <f t="shared" si="46"/>
        <v>120</v>
      </c>
      <c r="BU30" s="187">
        <f t="shared" si="47"/>
        <v>2.2080000000000002</v>
      </c>
      <c r="BV30" s="175">
        <f t="shared" si="48"/>
        <v>883.2</v>
      </c>
      <c r="BW30" s="175">
        <v>0.2</v>
      </c>
      <c r="BX30" s="175">
        <f t="shared" si="49"/>
        <v>80</v>
      </c>
      <c r="BY30" s="187">
        <f t="shared" si="50"/>
        <v>78.108000000000018</v>
      </c>
      <c r="BZ30" s="175">
        <f t="shared" si="51"/>
        <v>31243.200000000001</v>
      </c>
      <c r="CA30" s="175">
        <f t="shared" si="52"/>
        <v>5.4999999999999991</v>
      </c>
      <c r="CB30" s="175">
        <f t="shared" si="53"/>
        <v>2200</v>
      </c>
      <c r="CC30" s="188"/>
      <c r="CD30" s="184"/>
      <c r="CE30" s="187">
        <f t="shared" si="54"/>
        <v>2.7600000000000002</v>
      </c>
      <c r="CF30" s="175">
        <f t="shared" si="55"/>
        <v>1104</v>
      </c>
      <c r="CG30" s="175">
        <v>0.2</v>
      </c>
      <c r="CH30" s="175">
        <f t="shared" si="56"/>
        <v>80</v>
      </c>
      <c r="CI30" s="187">
        <f t="shared" si="57"/>
        <v>4.1400000000000006</v>
      </c>
      <c r="CJ30" s="175">
        <f t="shared" si="58"/>
        <v>1656</v>
      </c>
      <c r="CK30" s="175">
        <v>0.3</v>
      </c>
      <c r="CL30" s="175">
        <f t="shared" si="59"/>
        <v>120</v>
      </c>
      <c r="CM30" s="187">
        <f t="shared" si="60"/>
        <v>2.7600000000000002</v>
      </c>
      <c r="CN30" s="175">
        <f t="shared" si="61"/>
        <v>1104</v>
      </c>
      <c r="CO30" s="175">
        <v>0.2</v>
      </c>
      <c r="CP30" s="175">
        <f t="shared" si="62"/>
        <v>80</v>
      </c>
      <c r="CQ30" s="187">
        <f t="shared" si="63"/>
        <v>16.560000000000002</v>
      </c>
      <c r="CR30" s="175">
        <f t="shared" si="64"/>
        <v>6624</v>
      </c>
      <c r="CS30" s="175">
        <v>1.1000000000000001</v>
      </c>
      <c r="CT30" s="175">
        <f t="shared" si="65"/>
        <v>440.00000000000006</v>
      </c>
      <c r="CU30" s="187">
        <f t="shared" si="66"/>
        <v>26.220000000000002</v>
      </c>
      <c r="CV30" s="175">
        <f t="shared" si="67"/>
        <v>10488</v>
      </c>
      <c r="CW30" s="175">
        <f t="shared" si="68"/>
        <v>1.8</v>
      </c>
      <c r="CX30" s="175">
        <f t="shared" si="69"/>
        <v>720</v>
      </c>
      <c r="CY30" s="175">
        <f t="shared" si="70"/>
        <v>7.2999999999999989</v>
      </c>
      <c r="CZ30" s="175">
        <f t="shared" si="71"/>
        <v>2920</v>
      </c>
      <c r="DA30" s="184"/>
      <c r="DB30" s="184"/>
      <c r="DC30" s="184"/>
      <c r="DD30" s="184"/>
      <c r="DE30" s="184"/>
      <c r="DF30" s="184"/>
      <c r="DG30" s="184"/>
      <c r="DH30" s="184"/>
      <c r="DI30" s="184"/>
      <c r="DJ30" s="184"/>
      <c r="DK30" s="184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184"/>
      <c r="EA30" s="184"/>
      <c r="EB30" s="184"/>
      <c r="EC30" s="184"/>
      <c r="ED30" s="184"/>
      <c r="EE30" s="184"/>
      <c r="EF30" s="184"/>
      <c r="EG30" s="184"/>
      <c r="EH30" s="184"/>
      <c r="EI30" s="184"/>
      <c r="EJ30" s="184"/>
      <c r="EK30" s="184"/>
      <c r="EL30" s="184"/>
      <c r="EM30" s="184"/>
      <c r="EN30" s="184"/>
      <c r="EO30" s="184"/>
      <c r="EP30" s="184"/>
      <c r="EQ30" s="184"/>
      <c r="ER30" s="184"/>
      <c r="ES30" s="184"/>
      <c r="ET30" s="184"/>
      <c r="EU30" s="184"/>
      <c r="EV30" s="184"/>
      <c r="EW30" s="184"/>
      <c r="EX30" s="184"/>
      <c r="EY30" s="184"/>
      <c r="EZ30" s="184"/>
      <c r="FA30" s="184"/>
      <c r="FB30" s="184"/>
      <c r="FC30" s="184"/>
      <c r="FD30" s="184"/>
      <c r="FE30" s="184"/>
      <c r="FF30" s="184"/>
      <c r="FG30" s="184"/>
      <c r="FH30" s="184"/>
      <c r="FI30" s="184"/>
      <c r="FJ30" s="184"/>
      <c r="FK30" s="184"/>
      <c r="FL30" s="184"/>
      <c r="FM30" s="184"/>
      <c r="FN30" s="184"/>
      <c r="FO30" s="184"/>
      <c r="FP30" s="184"/>
      <c r="FQ30" s="184"/>
      <c r="FR30" s="184"/>
      <c r="FS30" s="184"/>
      <c r="FT30" s="184"/>
      <c r="FU30" s="184"/>
      <c r="FV30" s="184"/>
      <c r="FW30" s="184"/>
      <c r="FX30" s="184"/>
      <c r="FY30" s="184"/>
      <c r="FZ30" s="184"/>
      <c r="GA30" s="184"/>
      <c r="GB30" s="184"/>
      <c r="GC30" s="184"/>
      <c r="GD30" s="184"/>
      <c r="GE30" s="184"/>
      <c r="GF30" s="184"/>
      <c r="GG30" s="184"/>
      <c r="GH30" s="184"/>
      <c r="GI30" s="184"/>
      <c r="GJ30" s="184"/>
      <c r="GK30" s="184"/>
      <c r="GL30" s="184"/>
      <c r="GM30" s="184"/>
      <c r="GN30" s="184"/>
      <c r="GO30" s="184"/>
      <c r="GP30" s="184"/>
      <c r="GQ30" s="184"/>
      <c r="GR30" s="184"/>
      <c r="GS30" s="184"/>
      <c r="GT30" s="184"/>
      <c r="GU30" s="184"/>
      <c r="GV30" s="184"/>
      <c r="GW30" s="184"/>
      <c r="GX30" s="184"/>
      <c r="GY30" s="184"/>
      <c r="GZ30" s="184"/>
      <c r="HA30" s="184"/>
      <c r="HB30" s="184"/>
      <c r="HC30" s="184"/>
      <c r="HD30" s="184"/>
      <c r="HE30" s="184"/>
      <c r="HF30" s="184"/>
      <c r="HG30" s="184"/>
      <c r="HH30" s="184"/>
      <c r="HI30" s="184"/>
      <c r="HJ30" s="184"/>
      <c r="HK30" s="184"/>
      <c r="HL30" s="184"/>
      <c r="HM30" s="184"/>
      <c r="HN30" s="184"/>
      <c r="HO30" s="184"/>
      <c r="HP30" s="184"/>
      <c r="HQ30" s="184"/>
      <c r="HR30" s="184"/>
      <c r="HS30" s="184"/>
      <c r="HT30" s="184"/>
      <c r="HU30" s="184"/>
      <c r="HV30" s="184"/>
      <c r="HW30" s="184"/>
      <c r="HX30" s="184"/>
      <c r="HY30" s="184"/>
      <c r="HZ30" s="184"/>
      <c r="IA30" s="184"/>
      <c r="IB30" s="184"/>
      <c r="IC30" s="184"/>
      <c r="ID30" s="184"/>
      <c r="IE30" s="184"/>
      <c r="IF30" s="184"/>
      <c r="IG30" s="184"/>
      <c r="IH30" s="184"/>
      <c r="II30" s="184"/>
      <c r="IJ30" s="184"/>
      <c r="IK30" s="184"/>
      <c r="IL30" s="184"/>
      <c r="IM30" s="184"/>
      <c r="IN30" s="184"/>
      <c r="IO30" s="184"/>
      <c r="IP30" s="184"/>
      <c r="IQ30" s="184"/>
      <c r="IR30" s="184"/>
      <c r="IS30" s="184"/>
      <c r="IT30" s="184"/>
      <c r="IU30" s="184"/>
      <c r="IV30" s="184"/>
      <c r="IW30" s="184"/>
      <c r="IX30" s="184"/>
      <c r="IY30" s="184"/>
      <c r="IZ30" s="184"/>
      <c r="JA30" s="184"/>
      <c r="JB30" s="184"/>
      <c r="JC30" s="184"/>
      <c r="JD30" s="184"/>
      <c r="JE30" s="184"/>
      <c r="JF30" s="184"/>
      <c r="JG30" s="184"/>
      <c r="JH30" s="184"/>
      <c r="JI30" s="184"/>
      <c r="JJ30" s="184"/>
      <c r="JK30" s="184"/>
      <c r="JL30" s="184"/>
      <c r="JM30" s="184"/>
      <c r="JN30" s="184"/>
      <c r="JO30" s="184"/>
      <c r="JP30" s="184"/>
      <c r="JQ30" s="184"/>
      <c r="JR30" s="184"/>
      <c r="JS30" s="184"/>
      <c r="JT30" s="184"/>
      <c r="JU30" s="184"/>
      <c r="JV30" s="184"/>
      <c r="JW30" s="184"/>
      <c r="JX30" s="184"/>
      <c r="JY30" s="184"/>
      <c r="JZ30" s="184"/>
      <c r="KA30" s="184"/>
      <c r="KB30" s="184"/>
      <c r="KC30" s="184"/>
      <c r="KD30" s="184"/>
      <c r="KE30" s="184"/>
      <c r="KF30" s="184"/>
      <c r="KG30" s="184"/>
      <c r="KH30" s="184"/>
      <c r="KI30" s="184"/>
      <c r="KJ30" s="184"/>
      <c r="KK30" s="184"/>
      <c r="KL30" s="184"/>
      <c r="KM30" s="184"/>
      <c r="KN30" s="184"/>
      <c r="KO30" s="184"/>
      <c r="KP30" s="184"/>
    </row>
    <row r="31" spans="1:302" s="135" customFormat="1" ht="20.25" customHeight="1">
      <c r="A31" s="181" t="s">
        <v>215</v>
      </c>
      <c r="B31" s="229" t="s">
        <v>76</v>
      </c>
      <c r="C31" s="229"/>
      <c r="D31" s="229"/>
      <c r="E31" s="230"/>
      <c r="F31" s="182">
        <f>день_первый!Z39+день_второй!Z39+день_третий!Z34+день_четвертый!Z41+день_пятый!Z41+день_шестой!Z39+день_седьмой!Z39+день_восьмой!Z39+день_девятый!Z39+день_десятый!Z40</f>
        <v>0.74879999999999991</v>
      </c>
      <c r="G31" s="145">
        <v>32</v>
      </c>
      <c r="H31" s="183">
        <f t="shared" si="0"/>
        <v>23.961599999999997</v>
      </c>
      <c r="I31" s="184"/>
      <c r="J31" s="185"/>
      <c r="K31" s="186">
        <f>(F31*2)+день_первый!Z39</f>
        <v>1.6250999999999998</v>
      </c>
      <c r="L31" s="183">
        <f t="shared" si="1"/>
        <v>52.003199999999993</v>
      </c>
      <c r="M31" s="145">
        <f t="shared" si="2"/>
        <v>32.501999999999995</v>
      </c>
      <c r="N31" s="175">
        <f t="shared" si="3"/>
        <v>1040.0639999999999</v>
      </c>
      <c r="O31" s="175">
        <v>2.16</v>
      </c>
      <c r="P31" s="175">
        <f t="shared" si="4"/>
        <v>69.12</v>
      </c>
      <c r="Q31" s="186">
        <f t="shared" si="5"/>
        <v>32.501999999999995</v>
      </c>
      <c r="R31" s="175">
        <f t="shared" si="6"/>
        <v>1040.0639999999999</v>
      </c>
      <c r="S31" s="175">
        <v>2.16</v>
      </c>
      <c r="T31" s="175">
        <f t="shared" si="7"/>
        <v>69.12</v>
      </c>
      <c r="U31" s="187">
        <f t="shared" si="8"/>
        <v>32.501999999999995</v>
      </c>
      <c r="V31" s="175">
        <f t="shared" si="9"/>
        <v>1040.0639999999999</v>
      </c>
      <c r="W31" s="175">
        <v>2.16</v>
      </c>
      <c r="X31" s="175">
        <f t="shared" si="10"/>
        <v>69.12</v>
      </c>
      <c r="Y31" s="187">
        <f t="shared" si="11"/>
        <v>32.501999999999995</v>
      </c>
      <c r="Z31" s="175">
        <f t="shared" si="12"/>
        <v>1040.0639999999999</v>
      </c>
      <c r="AA31" s="175">
        <v>2.16</v>
      </c>
      <c r="AB31" s="175">
        <f t="shared" si="13"/>
        <v>69.12</v>
      </c>
      <c r="AC31" s="187">
        <f t="shared" si="14"/>
        <v>32.501999999999995</v>
      </c>
      <c r="AD31" s="175">
        <f t="shared" si="15"/>
        <v>1040.0639999999999</v>
      </c>
      <c r="AE31" s="175">
        <v>2.16</v>
      </c>
      <c r="AF31" s="175">
        <f t="shared" si="16"/>
        <v>69.12</v>
      </c>
      <c r="AG31" s="187">
        <f t="shared" si="17"/>
        <v>32.501999999999995</v>
      </c>
      <c r="AH31" s="175">
        <f t="shared" si="18"/>
        <v>1040.0639999999999</v>
      </c>
      <c r="AI31" s="175">
        <v>2.16</v>
      </c>
      <c r="AJ31" s="175">
        <f t="shared" si="19"/>
        <v>69.12</v>
      </c>
      <c r="AK31" s="187">
        <f t="shared" si="20"/>
        <v>24.376499999999997</v>
      </c>
      <c r="AL31" s="175">
        <f t="shared" si="21"/>
        <v>780.04799999999989</v>
      </c>
      <c r="AM31" s="175">
        <v>1.62</v>
      </c>
      <c r="AN31" s="175">
        <f t="shared" si="22"/>
        <v>51.84</v>
      </c>
      <c r="AO31" s="187">
        <f t="shared" si="23"/>
        <v>24.376499999999997</v>
      </c>
      <c r="AP31" s="175">
        <f t="shared" si="24"/>
        <v>780.04799999999989</v>
      </c>
      <c r="AQ31" s="175">
        <v>1.62</v>
      </c>
      <c r="AR31" s="175">
        <f t="shared" si="25"/>
        <v>51.84</v>
      </c>
      <c r="AS31" s="187">
        <f t="shared" si="26"/>
        <v>40.627499999999998</v>
      </c>
      <c r="AT31" s="175">
        <f t="shared" si="27"/>
        <v>1300.08</v>
      </c>
      <c r="AU31" s="175">
        <v>2.7</v>
      </c>
      <c r="AV31" s="175">
        <f t="shared" si="28"/>
        <v>86.4</v>
      </c>
      <c r="AW31" s="187">
        <f t="shared" si="29"/>
        <v>32.501999999999995</v>
      </c>
      <c r="AX31" s="175">
        <f t="shared" si="30"/>
        <v>1040.0639999999999</v>
      </c>
      <c r="AY31" s="175">
        <v>2.16</v>
      </c>
      <c r="AZ31" s="175">
        <f t="shared" si="31"/>
        <v>69.12</v>
      </c>
      <c r="BA31" s="187">
        <f t="shared" si="32"/>
        <v>40.627499999999998</v>
      </c>
      <c r="BB31" s="175">
        <f t="shared" si="33"/>
        <v>1300.08</v>
      </c>
      <c r="BC31" s="175">
        <v>2.7</v>
      </c>
      <c r="BD31" s="175">
        <f t="shared" si="34"/>
        <v>86.4</v>
      </c>
      <c r="BE31" s="187">
        <f t="shared" si="35"/>
        <v>24.376499999999997</v>
      </c>
      <c r="BF31" s="175">
        <f t="shared" si="36"/>
        <v>780.04799999999989</v>
      </c>
      <c r="BG31" s="175">
        <v>1.62</v>
      </c>
      <c r="BH31" s="175">
        <f t="shared" si="37"/>
        <v>51.84</v>
      </c>
      <c r="BI31" s="187">
        <f t="shared" si="38"/>
        <v>24.376499999999997</v>
      </c>
      <c r="BJ31" s="175">
        <f t="shared" si="39"/>
        <v>780.04799999999989</v>
      </c>
      <c r="BK31" s="175">
        <v>1.62</v>
      </c>
      <c r="BL31" s="175">
        <f t="shared" si="40"/>
        <v>51.84</v>
      </c>
      <c r="BM31" s="187">
        <f t="shared" si="41"/>
        <v>16.250999999999998</v>
      </c>
      <c r="BN31" s="175">
        <f t="shared" si="42"/>
        <v>520.03199999999993</v>
      </c>
      <c r="BO31" s="175">
        <v>1.08</v>
      </c>
      <c r="BP31" s="175">
        <f t="shared" si="43"/>
        <v>34.56</v>
      </c>
      <c r="BQ31" s="187">
        <f t="shared" si="44"/>
        <v>24.376499999999997</v>
      </c>
      <c r="BR31" s="175">
        <f t="shared" si="45"/>
        <v>780.04799999999989</v>
      </c>
      <c r="BS31" s="175">
        <v>1.62</v>
      </c>
      <c r="BT31" s="175">
        <f t="shared" si="46"/>
        <v>51.84</v>
      </c>
      <c r="BU31" s="187">
        <f t="shared" si="47"/>
        <v>13.000799999999998</v>
      </c>
      <c r="BV31" s="175">
        <f t="shared" si="48"/>
        <v>416.02559999999994</v>
      </c>
      <c r="BW31" s="175">
        <v>0.86</v>
      </c>
      <c r="BX31" s="175">
        <f t="shared" si="49"/>
        <v>27.52</v>
      </c>
      <c r="BY31" s="187">
        <f t="shared" si="50"/>
        <v>459.90330000000006</v>
      </c>
      <c r="BZ31" s="175">
        <f t="shared" si="51"/>
        <v>14716.905600000002</v>
      </c>
      <c r="CA31" s="175">
        <f t="shared" si="52"/>
        <v>30.560000000000006</v>
      </c>
      <c r="CB31" s="175">
        <f t="shared" si="53"/>
        <v>977.92000000000019</v>
      </c>
      <c r="CC31" s="188"/>
      <c r="CD31" s="184"/>
      <c r="CE31" s="187">
        <f t="shared" si="54"/>
        <v>16.250999999999998</v>
      </c>
      <c r="CF31" s="175">
        <f t="shared" si="55"/>
        <v>520.03199999999993</v>
      </c>
      <c r="CG31" s="175">
        <v>1.08</v>
      </c>
      <c r="CH31" s="175">
        <f t="shared" si="56"/>
        <v>34.56</v>
      </c>
      <c r="CI31" s="187">
        <f t="shared" si="57"/>
        <v>24.376499999999997</v>
      </c>
      <c r="CJ31" s="175">
        <f t="shared" si="58"/>
        <v>780.04799999999989</v>
      </c>
      <c r="CK31" s="175">
        <v>1.62</v>
      </c>
      <c r="CL31" s="175">
        <f t="shared" si="59"/>
        <v>51.84</v>
      </c>
      <c r="CM31" s="187">
        <f t="shared" si="60"/>
        <v>16.250999999999998</v>
      </c>
      <c r="CN31" s="175">
        <f t="shared" si="61"/>
        <v>520.03199999999993</v>
      </c>
      <c r="CO31" s="175">
        <v>1.08</v>
      </c>
      <c r="CP31" s="175">
        <f t="shared" si="62"/>
        <v>34.56</v>
      </c>
      <c r="CQ31" s="187">
        <f t="shared" si="63"/>
        <v>97.505999999999986</v>
      </c>
      <c r="CR31" s="175">
        <f t="shared" si="64"/>
        <v>3120.1919999999996</v>
      </c>
      <c r="CS31" s="175">
        <v>6.5</v>
      </c>
      <c r="CT31" s="175">
        <f t="shared" si="65"/>
        <v>208</v>
      </c>
      <c r="CU31" s="187">
        <f t="shared" si="66"/>
        <v>154.38449999999997</v>
      </c>
      <c r="CV31" s="175">
        <f t="shared" si="67"/>
        <v>4940.3039999999992</v>
      </c>
      <c r="CW31" s="175">
        <f t="shared" si="68"/>
        <v>10.280000000000001</v>
      </c>
      <c r="CX31" s="175">
        <f t="shared" si="69"/>
        <v>328.96000000000004</v>
      </c>
      <c r="CY31" s="175">
        <f t="shared" si="70"/>
        <v>40.840000000000003</v>
      </c>
      <c r="CZ31" s="175">
        <f t="shared" si="71"/>
        <v>1306.8800000000001</v>
      </c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  <c r="IK31" s="184"/>
      <c r="IL31" s="184"/>
      <c r="IM31" s="184"/>
      <c r="IN31" s="184"/>
      <c r="IO31" s="184"/>
      <c r="IP31" s="184"/>
      <c r="IQ31" s="184"/>
      <c r="IR31" s="184"/>
      <c r="IS31" s="184"/>
      <c r="IT31" s="184"/>
      <c r="IU31" s="184"/>
      <c r="IV31" s="184"/>
      <c r="IW31" s="184"/>
      <c r="IX31" s="184"/>
      <c r="IY31" s="184"/>
      <c r="IZ31" s="184"/>
      <c r="JA31" s="184"/>
      <c r="JB31" s="184"/>
      <c r="JC31" s="184"/>
      <c r="JD31" s="184"/>
      <c r="JE31" s="184"/>
      <c r="JF31" s="184"/>
      <c r="JG31" s="184"/>
      <c r="JH31" s="184"/>
      <c r="JI31" s="184"/>
      <c r="JJ31" s="184"/>
      <c r="JK31" s="184"/>
      <c r="JL31" s="184"/>
      <c r="JM31" s="184"/>
      <c r="JN31" s="184"/>
      <c r="JO31" s="184"/>
      <c r="JP31" s="184"/>
      <c r="JQ31" s="184"/>
      <c r="JR31" s="184"/>
      <c r="JS31" s="184"/>
      <c r="JT31" s="184"/>
      <c r="JU31" s="184"/>
      <c r="JV31" s="184"/>
      <c r="JW31" s="184"/>
      <c r="JX31" s="184"/>
      <c r="JY31" s="184"/>
      <c r="JZ31" s="184"/>
      <c r="KA31" s="184"/>
      <c r="KB31" s="184"/>
      <c r="KC31" s="184"/>
      <c r="KD31" s="184"/>
      <c r="KE31" s="184"/>
      <c r="KF31" s="184"/>
      <c r="KG31" s="184"/>
      <c r="KH31" s="184"/>
      <c r="KI31" s="184"/>
      <c r="KJ31" s="184"/>
      <c r="KK31" s="184"/>
      <c r="KL31" s="184"/>
      <c r="KM31" s="184"/>
      <c r="KN31" s="184"/>
      <c r="KO31" s="184"/>
      <c r="KP31" s="184"/>
    </row>
    <row r="32" spans="1:302" s="135" customFormat="1" ht="20.25" customHeight="1">
      <c r="A32" s="181" t="s">
        <v>216</v>
      </c>
      <c r="B32" s="229" t="s">
        <v>365</v>
      </c>
      <c r="C32" s="229"/>
      <c r="D32" s="229"/>
      <c r="E32" s="230"/>
      <c r="F32" s="189">
        <f>день_первый!Z46+день_пятый!Z34+день_девятый!Z37+день_десятый!Z28</f>
        <v>0.63300000000000001</v>
      </c>
      <c r="G32" s="145">
        <v>285</v>
      </c>
      <c r="H32" s="183">
        <f t="shared" si="0"/>
        <v>180.405</v>
      </c>
      <c r="I32" s="184"/>
      <c r="J32" s="185"/>
      <c r="K32" s="186">
        <f>(F32*2)+день_первый!Z46</f>
        <v>1.4159999999999999</v>
      </c>
      <c r="L32" s="183">
        <f t="shared" si="1"/>
        <v>403.56</v>
      </c>
      <c r="M32" s="145">
        <f t="shared" si="2"/>
        <v>28.32</v>
      </c>
      <c r="N32" s="175">
        <f t="shared" si="3"/>
        <v>8071.2</v>
      </c>
      <c r="O32" s="175">
        <v>2.1</v>
      </c>
      <c r="P32" s="175">
        <f t="shared" si="4"/>
        <v>598.5</v>
      </c>
      <c r="Q32" s="186">
        <f t="shared" si="5"/>
        <v>28.32</v>
      </c>
      <c r="R32" s="175">
        <f t="shared" si="6"/>
        <v>8071.2</v>
      </c>
      <c r="S32" s="175">
        <v>2.1</v>
      </c>
      <c r="T32" s="175">
        <f t="shared" si="7"/>
        <v>598.5</v>
      </c>
      <c r="U32" s="187">
        <f t="shared" si="8"/>
        <v>28.32</v>
      </c>
      <c r="V32" s="175">
        <f t="shared" si="9"/>
        <v>8071.2</v>
      </c>
      <c r="W32" s="175">
        <v>2.1</v>
      </c>
      <c r="X32" s="175">
        <f t="shared" si="10"/>
        <v>598.5</v>
      </c>
      <c r="Y32" s="187">
        <f t="shared" si="11"/>
        <v>28.32</v>
      </c>
      <c r="Z32" s="175">
        <f t="shared" si="12"/>
        <v>8071.2</v>
      </c>
      <c r="AA32" s="175">
        <v>2.1</v>
      </c>
      <c r="AB32" s="175">
        <f t="shared" si="13"/>
        <v>598.5</v>
      </c>
      <c r="AC32" s="187">
        <f t="shared" si="14"/>
        <v>28.32</v>
      </c>
      <c r="AD32" s="175">
        <f t="shared" si="15"/>
        <v>8071.2</v>
      </c>
      <c r="AE32" s="175">
        <v>2.1</v>
      </c>
      <c r="AF32" s="175">
        <f t="shared" si="16"/>
        <v>598.5</v>
      </c>
      <c r="AG32" s="187">
        <f t="shared" si="17"/>
        <v>28.32</v>
      </c>
      <c r="AH32" s="175">
        <f t="shared" si="18"/>
        <v>8071.2</v>
      </c>
      <c r="AI32" s="175">
        <v>2.1</v>
      </c>
      <c r="AJ32" s="175">
        <f t="shared" si="19"/>
        <v>598.5</v>
      </c>
      <c r="AK32" s="187">
        <f t="shared" si="20"/>
        <v>21.24</v>
      </c>
      <c r="AL32" s="175">
        <f t="shared" si="21"/>
        <v>6053.4</v>
      </c>
      <c r="AM32" s="175">
        <v>1.68</v>
      </c>
      <c r="AN32" s="175">
        <f t="shared" si="22"/>
        <v>478.79999999999995</v>
      </c>
      <c r="AO32" s="187">
        <f t="shared" si="23"/>
        <v>21.24</v>
      </c>
      <c r="AP32" s="175">
        <f t="shared" si="24"/>
        <v>6053.4</v>
      </c>
      <c r="AQ32" s="175">
        <v>1.68</v>
      </c>
      <c r="AR32" s="175">
        <f t="shared" si="25"/>
        <v>478.79999999999995</v>
      </c>
      <c r="AS32" s="187">
        <f t="shared" si="26"/>
        <v>35.4</v>
      </c>
      <c r="AT32" s="175">
        <f t="shared" si="27"/>
        <v>10089</v>
      </c>
      <c r="AU32" s="175">
        <v>2.52</v>
      </c>
      <c r="AV32" s="175">
        <f t="shared" si="28"/>
        <v>718.2</v>
      </c>
      <c r="AW32" s="187">
        <f t="shared" si="29"/>
        <v>28.32</v>
      </c>
      <c r="AX32" s="175">
        <f t="shared" si="30"/>
        <v>8071.2</v>
      </c>
      <c r="AY32" s="175">
        <v>2.1</v>
      </c>
      <c r="AZ32" s="175">
        <f t="shared" si="31"/>
        <v>598.5</v>
      </c>
      <c r="BA32" s="187">
        <f t="shared" si="32"/>
        <v>35.4</v>
      </c>
      <c r="BB32" s="175">
        <f t="shared" si="33"/>
        <v>10089</v>
      </c>
      <c r="BC32" s="175">
        <v>2.52</v>
      </c>
      <c r="BD32" s="175">
        <f t="shared" si="34"/>
        <v>718.2</v>
      </c>
      <c r="BE32" s="187">
        <f t="shared" si="35"/>
        <v>21.24</v>
      </c>
      <c r="BF32" s="175">
        <f t="shared" si="36"/>
        <v>6053.4</v>
      </c>
      <c r="BG32" s="175">
        <v>1.68</v>
      </c>
      <c r="BH32" s="175">
        <f t="shared" si="37"/>
        <v>478.79999999999995</v>
      </c>
      <c r="BI32" s="187">
        <f t="shared" si="38"/>
        <v>21.24</v>
      </c>
      <c r="BJ32" s="175">
        <f t="shared" si="39"/>
        <v>6053.4</v>
      </c>
      <c r="BK32" s="175">
        <v>1.68</v>
      </c>
      <c r="BL32" s="175">
        <f t="shared" si="40"/>
        <v>478.79999999999995</v>
      </c>
      <c r="BM32" s="187">
        <f t="shared" si="41"/>
        <v>14.16</v>
      </c>
      <c r="BN32" s="175">
        <f t="shared" si="42"/>
        <v>4035.6</v>
      </c>
      <c r="BO32" s="175">
        <v>1.26</v>
      </c>
      <c r="BP32" s="175">
        <f t="shared" si="43"/>
        <v>359.1</v>
      </c>
      <c r="BQ32" s="187">
        <f t="shared" si="44"/>
        <v>21.24</v>
      </c>
      <c r="BR32" s="175">
        <f t="shared" si="45"/>
        <v>6053.4</v>
      </c>
      <c r="BS32" s="175">
        <v>1.68</v>
      </c>
      <c r="BT32" s="175">
        <f t="shared" si="46"/>
        <v>478.79999999999995</v>
      </c>
      <c r="BU32" s="187">
        <f t="shared" si="47"/>
        <v>11.327999999999999</v>
      </c>
      <c r="BV32" s="175">
        <f t="shared" si="48"/>
        <v>3228.48</v>
      </c>
      <c r="BW32" s="175">
        <v>0.84</v>
      </c>
      <c r="BX32" s="175">
        <f t="shared" si="49"/>
        <v>239.39999999999998</v>
      </c>
      <c r="BY32" s="187">
        <f t="shared" si="50"/>
        <v>400.72800000000001</v>
      </c>
      <c r="BZ32" s="175">
        <f t="shared" si="51"/>
        <v>114207.47999999998</v>
      </c>
      <c r="CA32" s="175">
        <f t="shared" si="52"/>
        <v>30.240000000000002</v>
      </c>
      <c r="CB32" s="175">
        <f t="shared" si="53"/>
        <v>8618.4</v>
      </c>
      <c r="CC32" s="188"/>
      <c r="CD32" s="184"/>
      <c r="CE32" s="187">
        <f t="shared" si="54"/>
        <v>14.16</v>
      </c>
      <c r="CF32" s="175">
        <f t="shared" si="55"/>
        <v>4035.6</v>
      </c>
      <c r="CG32" s="175">
        <v>1.26</v>
      </c>
      <c r="CH32" s="175">
        <f t="shared" si="56"/>
        <v>359.1</v>
      </c>
      <c r="CI32" s="187">
        <f t="shared" si="57"/>
        <v>21.24</v>
      </c>
      <c r="CJ32" s="175">
        <f t="shared" si="58"/>
        <v>6053.4</v>
      </c>
      <c r="CK32" s="175">
        <v>1.68</v>
      </c>
      <c r="CL32" s="175">
        <f t="shared" si="59"/>
        <v>478.79999999999995</v>
      </c>
      <c r="CM32" s="187">
        <f t="shared" si="60"/>
        <v>14.16</v>
      </c>
      <c r="CN32" s="175">
        <f t="shared" si="61"/>
        <v>4035.6</v>
      </c>
      <c r="CO32" s="175">
        <v>1.26</v>
      </c>
      <c r="CP32" s="175">
        <f t="shared" si="62"/>
        <v>359.1</v>
      </c>
      <c r="CQ32" s="187">
        <f t="shared" si="63"/>
        <v>84.96</v>
      </c>
      <c r="CR32" s="175">
        <f t="shared" si="64"/>
        <v>24213.599999999999</v>
      </c>
      <c r="CS32" s="175">
        <v>5.88</v>
      </c>
      <c r="CT32" s="175">
        <f t="shared" si="65"/>
        <v>1675.8</v>
      </c>
      <c r="CU32" s="187">
        <f t="shared" si="66"/>
        <v>134.51999999999998</v>
      </c>
      <c r="CV32" s="175">
        <f t="shared" si="67"/>
        <v>38338.199999999997</v>
      </c>
      <c r="CW32" s="175">
        <f t="shared" si="68"/>
        <v>10.08</v>
      </c>
      <c r="CX32" s="175">
        <f t="shared" si="69"/>
        <v>2872.8</v>
      </c>
      <c r="CY32" s="175">
        <f t="shared" si="70"/>
        <v>40.32</v>
      </c>
      <c r="CZ32" s="175">
        <f t="shared" si="71"/>
        <v>11491.2</v>
      </c>
      <c r="DA32" s="184"/>
      <c r="DB32" s="184"/>
      <c r="DC32" s="184"/>
      <c r="DD32" s="184"/>
      <c r="DE32" s="184"/>
      <c r="DF32" s="184"/>
      <c r="DG32" s="184"/>
      <c r="DH32" s="184"/>
      <c r="DI32" s="184"/>
      <c r="DJ32" s="184"/>
      <c r="DK32" s="184"/>
      <c r="DL32" s="184"/>
      <c r="DM32" s="184"/>
      <c r="DN32" s="184"/>
      <c r="DO32" s="184"/>
      <c r="DP32" s="184"/>
      <c r="DQ32" s="184"/>
      <c r="DR32" s="184"/>
      <c r="DS32" s="184"/>
      <c r="DT32" s="184"/>
      <c r="DU32" s="184"/>
      <c r="DV32" s="184"/>
      <c r="DW32" s="184"/>
      <c r="DX32" s="184"/>
      <c r="DY32" s="184"/>
      <c r="DZ32" s="184"/>
      <c r="EA32" s="184"/>
      <c r="EB32" s="184"/>
      <c r="EC32" s="184"/>
      <c r="ED32" s="184"/>
      <c r="EE32" s="184"/>
      <c r="EF32" s="184"/>
      <c r="EG32" s="184"/>
      <c r="EH32" s="184"/>
      <c r="EI32" s="184"/>
      <c r="EJ32" s="184"/>
      <c r="EK32" s="184"/>
      <c r="EL32" s="184"/>
      <c r="EM32" s="184"/>
      <c r="EN32" s="184"/>
      <c r="EO32" s="184"/>
      <c r="EP32" s="184"/>
      <c r="EQ32" s="184"/>
      <c r="ER32" s="184"/>
      <c r="ES32" s="184"/>
      <c r="ET32" s="184"/>
      <c r="EU32" s="184"/>
      <c r="EV32" s="184"/>
      <c r="EW32" s="184"/>
      <c r="EX32" s="184"/>
      <c r="EY32" s="184"/>
      <c r="EZ32" s="184"/>
      <c r="FA32" s="184"/>
      <c r="FB32" s="184"/>
      <c r="FC32" s="184"/>
      <c r="FD32" s="184"/>
      <c r="FE32" s="184"/>
      <c r="FF32" s="184"/>
      <c r="FG32" s="184"/>
      <c r="FH32" s="184"/>
      <c r="FI32" s="184"/>
      <c r="FJ32" s="184"/>
      <c r="FK32" s="184"/>
      <c r="FL32" s="184"/>
      <c r="FM32" s="184"/>
      <c r="FN32" s="184"/>
      <c r="FO32" s="184"/>
      <c r="FP32" s="184"/>
      <c r="FQ32" s="184"/>
      <c r="FR32" s="184"/>
      <c r="FS32" s="184"/>
      <c r="FT32" s="184"/>
      <c r="FU32" s="184"/>
      <c r="FV32" s="184"/>
      <c r="FW32" s="184"/>
      <c r="FX32" s="184"/>
      <c r="FY32" s="184"/>
      <c r="FZ32" s="184"/>
      <c r="GA32" s="184"/>
      <c r="GB32" s="184"/>
      <c r="GC32" s="184"/>
      <c r="GD32" s="184"/>
      <c r="GE32" s="184"/>
      <c r="GF32" s="184"/>
      <c r="GG32" s="184"/>
      <c r="GH32" s="184"/>
      <c r="GI32" s="184"/>
      <c r="GJ32" s="184"/>
      <c r="GK32" s="184"/>
      <c r="GL32" s="184"/>
      <c r="GM32" s="184"/>
      <c r="GN32" s="184"/>
      <c r="GO32" s="184"/>
      <c r="GP32" s="184"/>
      <c r="GQ32" s="184"/>
      <c r="GR32" s="184"/>
      <c r="GS32" s="184"/>
      <c r="GT32" s="184"/>
      <c r="GU32" s="184"/>
      <c r="GV32" s="184"/>
      <c r="GW32" s="184"/>
      <c r="GX32" s="184"/>
      <c r="GY32" s="184"/>
      <c r="GZ32" s="184"/>
      <c r="HA32" s="184"/>
      <c r="HB32" s="184"/>
      <c r="HC32" s="184"/>
      <c r="HD32" s="184"/>
      <c r="HE32" s="184"/>
      <c r="HF32" s="184"/>
      <c r="HG32" s="184"/>
      <c r="HH32" s="184"/>
      <c r="HI32" s="184"/>
      <c r="HJ32" s="184"/>
      <c r="HK32" s="184"/>
      <c r="HL32" s="184"/>
      <c r="HM32" s="184"/>
      <c r="HN32" s="184"/>
      <c r="HO32" s="184"/>
      <c r="HP32" s="184"/>
      <c r="HQ32" s="184"/>
      <c r="HR32" s="184"/>
      <c r="HS32" s="184"/>
      <c r="HT32" s="184"/>
      <c r="HU32" s="184"/>
      <c r="HV32" s="184"/>
      <c r="HW32" s="184"/>
      <c r="HX32" s="184"/>
      <c r="HY32" s="184"/>
      <c r="HZ32" s="184"/>
      <c r="IA32" s="184"/>
      <c r="IB32" s="184"/>
      <c r="IC32" s="184"/>
      <c r="ID32" s="184"/>
      <c r="IE32" s="184"/>
      <c r="IF32" s="184"/>
      <c r="IG32" s="184"/>
      <c r="IH32" s="184"/>
      <c r="II32" s="184"/>
      <c r="IJ32" s="184"/>
      <c r="IK32" s="184"/>
      <c r="IL32" s="184"/>
      <c r="IM32" s="184"/>
      <c r="IN32" s="184"/>
      <c r="IO32" s="184"/>
      <c r="IP32" s="184"/>
      <c r="IQ32" s="184"/>
      <c r="IR32" s="184"/>
      <c r="IS32" s="184"/>
      <c r="IT32" s="184"/>
      <c r="IU32" s="184"/>
      <c r="IV32" s="184"/>
      <c r="IW32" s="184"/>
      <c r="IX32" s="184"/>
      <c r="IY32" s="184"/>
      <c r="IZ32" s="184"/>
      <c r="JA32" s="184"/>
      <c r="JB32" s="184"/>
      <c r="JC32" s="184"/>
      <c r="JD32" s="184"/>
      <c r="JE32" s="184"/>
      <c r="JF32" s="184"/>
      <c r="JG32" s="184"/>
      <c r="JH32" s="184"/>
      <c r="JI32" s="184"/>
      <c r="JJ32" s="184"/>
      <c r="JK32" s="184"/>
      <c r="JL32" s="184"/>
      <c r="JM32" s="184"/>
      <c r="JN32" s="184"/>
      <c r="JO32" s="184"/>
      <c r="JP32" s="184"/>
      <c r="JQ32" s="184"/>
      <c r="JR32" s="184"/>
      <c r="JS32" s="184"/>
      <c r="JT32" s="184"/>
      <c r="JU32" s="184"/>
      <c r="JV32" s="184"/>
      <c r="JW32" s="184"/>
      <c r="JX32" s="184"/>
      <c r="JY32" s="184"/>
      <c r="JZ32" s="184"/>
      <c r="KA32" s="184"/>
      <c r="KB32" s="184"/>
      <c r="KC32" s="184"/>
      <c r="KD32" s="184"/>
      <c r="KE32" s="184"/>
      <c r="KF32" s="184"/>
      <c r="KG32" s="184"/>
      <c r="KH32" s="184"/>
      <c r="KI32" s="184"/>
      <c r="KJ32" s="184"/>
      <c r="KK32" s="184"/>
      <c r="KL32" s="184"/>
      <c r="KM32" s="184"/>
      <c r="KN32" s="184"/>
      <c r="KO32" s="184"/>
      <c r="KP32" s="184"/>
    </row>
    <row r="33" spans="1:302" s="135" customFormat="1" ht="20.25" customHeight="1">
      <c r="A33" s="181" t="s">
        <v>217</v>
      </c>
      <c r="B33" s="229" t="s">
        <v>134</v>
      </c>
      <c r="C33" s="229"/>
      <c r="D33" s="229"/>
      <c r="E33" s="230"/>
      <c r="F33" s="182">
        <f>день_первый!Z27+день_четвертый!Z39+день_седьмой!Z54</f>
        <v>1.206</v>
      </c>
      <c r="G33" s="145">
        <v>150</v>
      </c>
      <c r="H33" s="183">
        <f t="shared" si="0"/>
        <v>180.9</v>
      </c>
      <c r="I33" s="184"/>
      <c r="J33" s="185"/>
      <c r="K33" s="186">
        <f>(F33*2)+день_первый!Z27</f>
        <v>2.8140000000000001</v>
      </c>
      <c r="L33" s="183">
        <f t="shared" si="1"/>
        <v>422.1</v>
      </c>
      <c r="M33" s="145">
        <f t="shared" si="2"/>
        <v>56.28</v>
      </c>
      <c r="N33" s="175">
        <f t="shared" si="3"/>
        <v>8442</v>
      </c>
      <c r="O33" s="175">
        <v>3.75</v>
      </c>
      <c r="P33" s="175">
        <f t="shared" si="4"/>
        <v>562.5</v>
      </c>
      <c r="Q33" s="186">
        <f t="shared" si="5"/>
        <v>56.28</v>
      </c>
      <c r="R33" s="175">
        <f t="shared" si="6"/>
        <v>8442</v>
      </c>
      <c r="S33" s="175">
        <v>3.75</v>
      </c>
      <c r="T33" s="175">
        <f t="shared" si="7"/>
        <v>562.5</v>
      </c>
      <c r="U33" s="187">
        <f t="shared" si="8"/>
        <v>56.28</v>
      </c>
      <c r="V33" s="175">
        <f t="shared" si="9"/>
        <v>8442</v>
      </c>
      <c r="W33" s="175">
        <v>3.75</v>
      </c>
      <c r="X33" s="175">
        <f t="shared" si="10"/>
        <v>562.5</v>
      </c>
      <c r="Y33" s="187">
        <f t="shared" si="11"/>
        <v>56.28</v>
      </c>
      <c r="Z33" s="175">
        <f t="shared" si="12"/>
        <v>8442</v>
      </c>
      <c r="AA33" s="175">
        <v>3.75</v>
      </c>
      <c r="AB33" s="175">
        <f t="shared" si="13"/>
        <v>562.5</v>
      </c>
      <c r="AC33" s="187">
        <f t="shared" si="14"/>
        <v>56.28</v>
      </c>
      <c r="AD33" s="175">
        <f t="shared" si="15"/>
        <v>8442</v>
      </c>
      <c r="AE33" s="175">
        <v>3.75</v>
      </c>
      <c r="AF33" s="175">
        <f t="shared" si="16"/>
        <v>562.5</v>
      </c>
      <c r="AG33" s="187">
        <f t="shared" si="17"/>
        <v>56.28</v>
      </c>
      <c r="AH33" s="175">
        <f t="shared" si="18"/>
        <v>8442</v>
      </c>
      <c r="AI33" s="175">
        <v>3.75</v>
      </c>
      <c r="AJ33" s="175">
        <f t="shared" si="19"/>
        <v>562.5</v>
      </c>
      <c r="AK33" s="187">
        <f t="shared" si="20"/>
        <v>42.21</v>
      </c>
      <c r="AL33" s="175">
        <f t="shared" si="21"/>
        <v>6331.5</v>
      </c>
      <c r="AM33" s="175">
        <v>2.81</v>
      </c>
      <c r="AN33" s="175">
        <f t="shared" si="22"/>
        <v>421.5</v>
      </c>
      <c r="AO33" s="187">
        <f t="shared" si="23"/>
        <v>42.21</v>
      </c>
      <c r="AP33" s="175">
        <f t="shared" si="24"/>
        <v>6331.5</v>
      </c>
      <c r="AQ33" s="175">
        <v>2.81</v>
      </c>
      <c r="AR33" s="175">
        <f t="shared" si="25"/>
        <v>421.5</v>
      </c>
      <c r="AS33" s="187">
        <f t="shared" si="26"/>
        <v>70.349999999999994</v>
      </c>
      <c r="AT33" s="175">
        <f t="shared" si="27"/>
        <v>10552.5</v>
      </c>
      <c r="AU33" s="175">
        <v>4.6900000000000004</v>
      </c>
      <c r="AV33" s="175">
        <f t="shared" si="28"/>
        <v>703.50000000000011</v>
      </c>
      <c r="AW33" s="187">
        <f t="shared" si="29"/>
        <v>56.28</v>
      </c>
      <c r="AX33" s="175">
        <f t="shared" si="30"/>
        <v>8442</v>
      </c>
      <c r="AY33" s="175">
        <v>3.75</v>
      </c>
      <c r="AZ33" s="175">
        <f t="shared" si="31"/>
        <v>562.5</v>
      </c>
      <c r="BA33" s="187">
        <f t="shared" si="32"/>
        <v>70.349999999999994</v>
      </c>
      <c r="BB33" s="175">
        <f t="shared" si="33"/>
        <v>10552.5</v>
      </c>
      <c r="BC33" s="175">
        <v>4.6900000000000004</v>
      </c>
      <c r="BD33" s="175">
        <f t="shared" si="34"/>
        <v>703.50000000000011</v>
      </c>
      <c r="BE33" s="187">
        <f t="shared" si="35"/>
        <v>42.21</v>
      </c>
      <c r="BF33" s="175">
        <f t="shared" si="36"/>
        <v>6331.5</v>
      </c>
      <c r="BG33" s="175">
        <v>2.81</v>
      </c>
      <c r="BH33" s="175">
        <f t="shared" si="37"/>
        <v>421.5</v>
      </c>
      <c r="BI33" s="187">
        <f t="shared" si="38"/>
        <v>42.21</v>
      </c>
      <c r="BJ33" s="175">
        <f t="shared" si="39"/>
        <v>6331.5</v>
      </c>
      <c r="BK33" s="175">
        <v>2.81</v>
      </c>
      <c r="BL33" s="175">
        <f t="shared" si="40"/>
        <v>421.5</v>
      </c>
      <c r="BM33" s="187">
        <f t="shared" si="41"/>
        <v>28.14</v>
      </c>
      <c r="BN33" s="175">
        <f t="shared" si="42"/>
        <v>4221</v>
      </c>
      <c r="BO33" s="175">
        <v>1.87</v>
      </c>
      <c r="BP33" s="175">
        <f t="shared" si="43"/>
        <v>280.5</v>
      </c>
      <c r="BQ33" s="187">
        <f t="shared" si="44"/>
        <v>42.21</v>
      </c>
      <c r="BR33" s="175">
        <f t="shared" si="45"/>
        <v>6331.5</v>
      </c>
      <c r="BS33" s="175">
        <v>2.81</v>
      </c>
      <c r="BT33" s="175">
        <f t="shared" si="46"/>
        <v>421.5</v>
      </c>
      <c r="BU33" s="187">
        <f t="shared" si="47"/>
        <v>22.512</v>
      </c>
      <c r="BV33" s="175">
        <f t="shared" si="48"/>
        <v>3376.8</v>
      </c>
      <c r="BW33" s="175">
        <v>1.5</v>
      </c>
      <c r="BX33" s="175">
        <f t="shared" si="49"/>
        <v>225</v>
      </c>
      <c r="BY33" s="187">
        <f t="shared" si="50"/>
        <v>796.36200000000008</v>
      </c>
      <c r="BZ33" s="175">
        <f t="shared" si="51"/>
        <v>119454.3</v>
      </c>
      <c r="CA33" s="175">
        <f t="shared" si="52"/>
        <v>53.05</v>
      </c>
      <c r="CB33" s="175">
        <f t="shared" si="53"/>
        <v>7957.5</v>
      </c>
      <c r="CC33" s="188"/>
      <c r="CD33" s="184"/>
      <c r="CE33" s="187">
        <f t="shared" si="54"/>
        <v>28.14</v>
      </c>
      <c r="CF33" s="175">
        <f t="shared" si="55"/>
        <v>4221</v>
      </c>
      <c r="CG33" s="175">
        <v>1.87</v>
      </c>
      <c r="CH33" s="175">
        <f t="shared" si="56"/>
        <v>280.5</v>
      </c>
      <c r="CI33" s="187">
        <f t="shared" si="57"/>
        <v>42.21</v>
      </c>
      <c r="CJ33" s="175">
        <f t="shared" si="58"/>
        <v>6331.5</v>
      </c>
      <c r="CK33" s="175">
        <v>2.81</v>
      </c>
      <c r="CL33" s="175">
        <f t="shared" si="59"/>
        <v>421.5</v>
      </c>
      <c r="CM33" s="187">
        <f t="shared" si="60"/>
        <v>28.14</v>
      </c>
      <c r="CN33" s="175">
        <f t="shared" si="61"/>
        <v>4221</v>
      </c>
      <c r="CO33" s="175">
        <v>1.87</v>
      </c>
      <c r="CP33" s="175">
        <f t="shared" si="62"/>
        <v>280.5</v>
      </c>
      <c r="CQ33" s="187">
        <f t="shared" si="63"/>
        <v>168.84</v>
      </c>
      <c r="CR33" s="175">
        <f t="shared" si="64"/>
        <v>25326</v>
      </c>
      <c r="CS33" s="175">
        <v>11.25</v>
      </c>
      <c r="CT33" s="175">
        <f t="shared" si="65"/>
        <v>1687.5</v>
      </c>
      <c r="CU33" s="187">
        <f t="shared" si="66"/>
        <v>267.33</v>
      </c>
      <c r="CV33" s="175">
        <f t="shared" si="67"/>
        <v>40099.5</v>
      </c>
      <c r="CW33" s="175">
        <f t="shared" si="68"/>
        <v>17.8</v>
      </c>
      <c r="CX33" s="175">
        <f t="shared" si="69"/>
        <v>2670</v>
      </c>
      <c r="CY33" s="175">
        <f t="shared" si="70"/>
        <v>70.849999999999994</v>
      </c>
      <c r="CZ33" s="175">
        <f t="shared" si="71"/>
        <v>10627.5</v>
      </c>
      <c r="DA33" s="184"/>
      <c r="DB33" s="184"/>
      <c r="DC33" s="184"/>
      <c r="DD33" s="184"/>
      <c r="DE33" s="184"/>
      <c r="DF33" s="184"/>
      <c r="DG33" s="184"/>
      <c r="DH33" s="184"/>
      <c r="DI33" s="184"/>
      <c r="DJ33" s="184"/>
      <c r="DK33" s="184"/>
      <c r="DL33" s="184"/>
      <c r="DM33" s="184"/>
      <c r="DN33" s="184"/>
      <c r="DO33" s="184"/>
      <c r="DP33" s="184"/>
      <c r="DQ33" s="184"/>
      <c r="DR33" s="184"/>
      <c r="DS33" s="184"/>
      <c r="DT33" s="184"/>
      <c r="DU33" s="184"/>
      <c r="DV33" s="184"/>
      <c r="DW33" s="184"/>
      <c r="DX33" s="184"/>
      <c r="DY33" s="184"/>
      <c r="DZ33" s="184"/>
      <c r="EA33" s="184"/>
      <c r="EB33" s="184"/>
      <c r="EC33" s="184"/>
      <c r="ED33" s="184"/>
      <c r="EE33" s="184"/>
      <c r="EF33" s="184"/>
      <c r="EG33" s="184"/>
      <c r="EH33" s="184"/>
      <c r="EI33" s="184"/>
      <c r="EJ33" s="184"/>
      <c r="EK33" s="184"/>
      <c r="EL33" s="184"/>
      <c r="EM33" s="184"/>
      <c r="EN33" s="184"/>
      <c r="EO33" s="184"/>
      <c r="EP33" s="184"/>
      <c r="EQ33" s="184"/>
      <c r="ER33" s="184"/>
      <c r="ES33" s="184"/>
      <c r="ET33" s="184"/>
      <c r="EU33" s="184"/>
      <c r="EV33" s="184"/>
      <c r="EW33" s="184"/>
      <c r="EX33" s="184"/>
      <c r="EY33" s="184"/>
      <c r="EZ33" s="184"/>
      <c r="FA33" s="184"/>
      <c r="FB33" s="184"/>
      <c r="FC33" s="184"/>
      <c r="FD33" s="184"/>
      <c r="FE33" s="184"/>
      <c r="FF33" s="184"/>
      <c r="FG33" s="184"/>
      <c r="FH33" s="184"/>
      <c r="FI33" s="184"/>
      <c r="FJ33" s="184"/>
      <c r="FK33" s="184"/>
      <c r="FL33" s="184"/>
      <c r="FM33" s="184"/>
      <c r="FN33" s="184"/>
      <c r="FO33" s="184"/>
      <c r="FP33" s="184"/>
      <c r="FQ33" s="184"/>
      <c r="FR33" s="184"/>
      <c r="FS33" s="184"/>
      <c r="FT33" s="184"/>
      <c r="FU33" s="184"/>
      <c r="FV33" s="184"/>
      <c r="FW33" s="184"/>
      <c r="FX33" s="184"/>
      <c r="FY33" s="184"/>
      <c r="FZ33" s="184"/>
      <c r="GA33" s="184"/>
      <c r="GB33" s="184"/>
      <c r="GC33" s="184"/>
      <c r="GD33" s="184"/>
      <c r="GE33" s="184"/>
      <c r="GF33" s="184"/>
      <c r="GG33" s="184"/>
      <c r="GH33" s="184"/>
      <c r="GI33" s="184"/>
      <c r="GJ33" s="184"/>
      <c r="GK33" s="184"/>
      <c r="GL33" s="184"/>
      <c r="GM33" s="184"/>
      <c r="GN33" s="184"/>
      <c r="GO33" s="184"/>
      <c r="GP33" s="184"/>
      <c r="GQ33" s="184"/>
      <c r="GR33" s="184"/>
      <c r="GS33" s="184"/>
      <c r="GT33" s="184"/>
      <c r="GU33" s="184"/>
      <c r="GV33" s="184"/>
      <c r="GW33" s="184"/>
      <c r="GX33" s="184"/>
      <c r="GY33" s="184"/>
      <c r="GZ33" s="184"/>
      <c r="HA33" s="184"/>
      <c r="HB33" s="184"/>
      <c r="HC33" s="184"/>
      <c r="HD33" s="184"/>
      <c r="HE33" s="184"/>
      <c r="HF33" s="184"/>
      <c r="HG33" s="184"/>
      <c r="HH33" s="184"/>
      <c r="HI33" s="184"/>
      <c r="HJ33" s="184"/>
      <c r="HK33" s="184"/>
      <c r="HL33" s="184"/>
      <c r="HM33" s="184"/>
      <c r="HN33" s="184"/>
      <c r="HO33" s="184"/>
      <c r="HP33" s="184"/>
      <c r="HQ33" s="184"/>
      <c r="HR33" s="184"/>
      <c r="HS33" s="184"/>
      <c r="HT33" s="184"/>
      <c r="HU33" s="184"/>
      <c r="HV33" s="184"/>
      <c r="HW33" s="184"/>
      <c r="HX33" s="184"/>
      <c r="HY33" s="184"/>
      <c r="HZ33" s="184"/>
      <c r="IA33" s="184"/>
      <c r="IB33" s="184"/>
      <c r="IC33" s="184"/>
      <c r="ID33" s="184"/>
      <c r="IE33" s="184"/>
      <c r="IF33" s="184"/>
      <c r="IG33" s="184"/>
      <c r="IH33" s="184"/>
      <c r="II33" s="184"/>
      <c r="IJ33" s="184"/>
      <c r="IK33" s="184"/>
      <c r="IL33" s="184"/>
      <c r="IM33" s="184"/>
      <c r="IN33" s="184"/>
      <c r="IO33" s="184"/>
      <c r="IP33" s="184"/>
      <c r="IQ33" s="184"/>
      <c r="IR33" s="184"/>
      <c r="IS33" s="184"/>
      <c r="IT33" s="184"/>
      <c r="IU33" s="184"/>
      <c r="IV33" s="184"/>
      <c r="IW33" s="184"/>
      <c r="IX33" s="184"/>
      <c r="IY33" s="184"/>
      <c r="IZ33" s="184"/>
      <c r="JA33" s="184"/>
      <c r="JB33" s="184"/>
      <c r="JC33" s="184"/>
      <c r="JD33" s="184"/>
      <c r="JE33" s="184"/>
      <c r="JF33" s="184"/>
      <c r="JG33" s="184"/>
      <c r="JH33" s="184"/>
      <c r="JI33" s="184"/>
      <c r="JJ33" s="184"/>
      <c r="JK33" s="184"/>
      <c r="JL33" s="184"/>
      <c r="JM33" s="184"/>
      <c r="JN33" s="184"/>
      <c r="JO33" s="184"/>
      <c r="JP33" s="184"/>
      <c r="JQ33" s="184"/>
      <c r="JR33" s="184"/>
      <c r="JS33" s="184"/>
      <c r="JT33" s="184"/>
      <c r="JU33" s="184"/>
      <c r="JV33" s="184"/>
      <c r="JW33" s="184"/>
      <c r="JX33" s="184"/>
      <c r="JY33" s="184"/>
      <c r="JZ33" s="184"/>
      <c r="KA33" s="184"/>
      <c r="KB33" s="184"/>
      <c r="KC33" s="184"/>
      <c r="KD33" s="184"/>
      <c r="KE33" s="184"/>
      <c r="KF33" s="184"/>
      <c r="KG33" s="184"/>
      <c r="KH33" s="184"/>
      <c r="KI33" s="184"/>
      <c r="KJ33" s="184"/>
      <c r="KK33" s="184"/>
      <c r="KL33" s="184"/>
      <c r="KM33" s="184"/>
      <c r="KN33" s="184"/>
      <c r="KO33" s="184"/>
      <c r="KP33" s="184"/>
    </row>
    <row r="34" spans="1:302" s="135" customFormat="1" ht="20.25" customHeight="1">
      <c r="A34" s="181" t="s">
        <v>218</v>
      </c>
      <c r="B34" s="229" t="s">
        <v>78</v>
      </c>
      <c r="C34" s="229"/>
      <c r="D34" s="229"/>
      <c r="E34" s="230"/>
      <c r="F34" s="189">
        <f>день_первый!Z41+день_второй!Z40+день_четвертый!Z42+день_пятый!Z42+день_седьмой!Z49+день_восьмой!Z42+день_десятый!Z29</f>
        <v>1.4729999999999996</v>
      </c>
      <c r="G34" s="145">
        <v>300</v>
      </c>
      <c r="H34" s="183">
        <f t="shared" si="0"/>
        <v>441.89999999999992</v>
      </c>
      <c r="I34" s="184"/>
      <c r="J34" s="185"/>
      <c r="K34" s="186">
        <f>(F34*2)+день_первый!Z41</f>
        <v>3.0959999999999992</v>
      </c>
      <c r="L34" s="183">
        <f t="shared" si="1"/>
        <v>928.79999999999973</v>
      </c>
      <c r="M34" s="145">
        <f t="shared" si="2"/>
        <v>61.919999999999987</v>
      </c>
      <c r="N34" s="175">
        <f t="shared" si="3"/>
        <v>18575.999999999993</v>
      </c>
      <c r="O34" s="175">
        <v>4.12</v>
      </c>
      <c r="P34" s="175">
        <f t="shared" si="4"/>
        <v>1236</v>
      </c>
      <c r="Q34" s="186">
        <f t="shared" si="5"/>
        <v>61.919999999999987</v>
      </c>
      <c r="R34" s="175">
        <f t="shared" si="6"/>
        <v>18575.999999999993</v>
      </c>
      <c r="S34" s="175">
        <v>4.12</v>
      </c>
      <c r="T34" s="175">
        <f t="shared" si="7"/>
        <v>1236</v>
      </c>
      <c r="U34" s="187">
        <f t="shared" si="8"/>
        <v>61.919999999999987</v>
      </c>
      <c r="V34" s="175">
        <f t="shared" si="9"/>
        <v>18575.999999999993</v>
      </c>
      <c r="W34" s="175">
        <v>4.12</v>
      </c>
      <c r="X34" s="175">
        <f t="shared" si="10"/>
        <v>1236</v>
      </c>
      <c r="Y34" s="187">
        <f t="shared" si="11"/>
        <v>61.919999999999987</v>
      </c>
      <c r="Z34" s="175">
        <f t="shared" si="12"/>
        <v>18575.999999999993</v>
      </c>
      <c r="AA34" s="175">
        <v>4.12</v>
      </c>
      <c r="AB34" s="175">
        <f t="shared" si="13"/>
        <v>1236</v>
      </c>
      <c r="AC34" s="187">
        <f t="shared" si="14"/>
        <v>61.919999999999987</v>
      </c>
      <c r="AD34" s="175">
        <f t="shared" si="15"/>
        <v>18575.999999999993</v>
      </c>
      <c r="AE34" s="175">
        <v>4.12</v>
      </c>
      <c r="AF34" s="175">
        <f t="shared" si="16"/>
        <v>1236</v>
      </c>
      <c r="AG34" s="187">
        <f t="shared" si="17"/>
        <v>61.919999999999987</v>
      </c>
      <c r="AH34" s="175">
        <f t="shared" si="18"/>
        <v>18575.999999999993</v>
      </c>
      <c r="AI34" s="175">
        <v>4.12</v>
      </c>
      <c r="AJ34" s="175">
        <f t="shared" si="19"/>
        <v>1236</v>
      </c>
      <c r="AK34" s="187">
        <f t="shared" si="20"/>
        <v>46.439999999999991</v>
      </c>
      <c r="AL34" s="175">
        <f t="shared" si="21"/>
        <v>13931.999999999996</v>
      </c>
      <c r="AM34" s="175">
        <v>3.5</v>
      </c>
      <c r="AN34" s="175">
        <f t="shared" si="22"/>
        <v>1050</v>
      </c>
      <c r="AO34" s="187">
        <f t="shared" si="23"/>
        <v>46.439999999999991</v>
      </c>
      <c r="AP34" s="175">
        <f t="shared" si="24"/>
        <v>13931.999999999996</v>
      </c>
      <c r="AQ34" s="175">
        <v>3.5</v>
      </c>
      <c r="AR34" s="175">
        <f t="shared" si="25"/>
        <v>1050</v>
      </c>
      <c r="AS34" s="187">
        <f t="shared" si="26"/>
        <v>77.399999999999977</v>
      </c>
      <c r="AT34" s="175">
        <f t="shared" si="27"/>
        <v>23219.999999999993</v>
      </c>
      <c r="AU34" s="175">
        <v>5.5</v>
      </c>
      <c r="AV34" s="175">
        <f t="shared" si="28"/>
        <v>1650</v>
      </c>
      <c r="AW34" s="187">
        <f t="shared" si="29"/>
        <v>61.919999999999987</v>
      </c>
      <c r="AX34" s="175">
        <f t="shared" si="30"/>
        <v>18575.999999999993</v>
      </c>
      <c r="AY34" s="175">
        <v>4.12</v>
      </c>
      <c r="AZ34" s="175">
        <f t="shared" si="31"/>
        <v>1236</v>
      </c>
      <c r="BA34" s="187">
        <f t="shared" si="32"/>
        <v>77.399999999999977</v>
      </c>
      <c r="BB34" s="175">
        <f t="shared" si="33"/>
        <v>23219.999999999993</v>
      </c>
      <c r="BC34" s="175">
        <v>5.5</v>
      </c>
      <c r="BD34" s="175">
        <f t="shared" si="34"/>
        <v>1650</v>
      </c>
      <c r="BE34" s="187">
        <f t="shared" si="35"/>
        <v>46.439999999999991</v>
      </c>
      <c r="BF34" s="175">
        <f t="shared" si="36"/>
        <v>13931.999999999996</v>
      </c>
      <c r="BG34" s="175">
        <v>3.5</v>
      </c>
      <c r="BH34" s="175">
        <f t="shared" si="37"/>
        <v>1050</v>
      </c>
      <c r="BI34" s="187">
        <f t="shared" si="38"/>
        <v>46.439999999999991</v>
      </c>
      <c r="BJ34" s="175">
        <f t="shared" si="39"/>
        <v>13931.999999999996</v>
      </c>
      <c r="BK34" s="175">
        <v>3.5</v>
      </c>
      <c r="BL34" s="175">
        <f t="shared" si="40"/>
        <v>1050</v>
      </c>
      <c r="BM34" s="187">
        <f t="shared" si="41"/>
        <v>30.959999999999994</v>
      </c>
      <c r="BN34" s="175">
        <f t="shared" si="42"/>
        <v>9287.9999999999964</v>
      </c>
      <c r="BO34" s="175">
        <v>2.5</v>
      </c>
      <c r="BP34" s="175">
        <f t="shared" si="43"/>
        <v>750</v>
      </c>
      <c r="BQ34" s="187">
        <f t="shared" si="44"/>
        <v>46.439999999999991</v>
      </c>
      <c r="BR34" s="175">
        <f t="shared" si="45"/>
        <v>13931.999999999996</v>
      </c>
      <c r="BS34" s="175">
        <v>3.5</v>
      </c>
      <c r="BT34" s="175">
        <f t="shared" si="46"/>
        <v>1050</v>
      </c>
      <c r="BU34" s="187">
        <f t="shared" si="47"/>
        <v>24.767999999999994</v>
      </c>
      <c r="BV34" s="175">
        <f t="shared" si="48"/>
        <v>7430.3999999999978</v>
      </c>
      <c r="BW34" s="175">
        <v>2</v>
      </c>
      <c r="BX34" s="175">
        <f t="shared" si="49"/>
        <v>600</v>
      </c>
      <c r="BY34" s="187">
        <f t="shared" si="50"/>
        <v>876.16799999999967</v>
      </c>
      <c r="BZ34" s="175">
        <f t="shared" si="51"/>
        <v>262850.39999999997</v>
      </c>
      <c r="CA34" s="175">
        <f t="shared" si="52"/>
        <v>61.839999999999996</v>
      </c>
      <c r="CB34" s="175">
        <f t="shared" si="53"/>
        <v>18552</v>
      </c>
      <c r="CC34" s="188"/>
      <c r="CD34" s="184"/>
      <c r="CE34" s="187">
        <f t="shared" si="54"/>
        <v>30.959999999999994</v>
      </c>
      <c r="CF34" s="175">
        <f t="shared" si="55"/>
        <v>9287.9999999999964</v>
      </c>
      <c r="CG34" s="175">
        <v>2.5</v>
      </c>
      <c r="CH34" s="175">
        <f t="shared" si="56"/>
        <v>750</v>
      </c>
      <c r="CI34" s="187">
        <f t="shared" si="57"/>
        <v>46.439999999999991</v>
      </c>
      <c r="CJ34" s="175">
        <f t="shared" si="58"/>
        <v>13931.999999999996</v>
      </c>
      <c r="CK34" s="175">
        <v>3.5</v>
      </c>
      <c r="CL34" s="175">
        <f t="shared" si="59"/>
        <v>1050</v>
      </c>
      <c r="CM34" s="187">
        <f t="shared" si="60"/>
        <v>30.959999999999994</v>
      </c>
      <c r="CN34" s="175">
        <f t="shared" si="61"/>
        <v>9287.9999999999964</v>
      </c>
      <c r="CO34" s="175">
        <v>2.5</v>
      </c>
      <c r="CP34" s="175">
        <f t="shared" si="62"/>
        <v>750</v>
      </c>
      <c r="CQ34" s="187">
        <f t="shared" si="63"/>
        <v>185.75999999999996</v>
      </c>
      <c r="CR34" s="175">
        <f t="shared" si="64"/>
        <v>55727.999999999985</v>
      </c>
      <c r="CS34" s="175">
        <v>12.5</v>
      </c>
      <c r="CT34" s="175">
        <f t="shared" si="65"/>
        <v>3750</v>
      </c>
      <c r="CU34" s="187">
        <f t="shared" si="66"/>
        <v>294.11999999999995</v>
      </c>
      <c r="CV34" s="175">
        <f t="shared" si="67"/>
        <v>88235.999999999971</v>
      </c>
      <c r="CW34" s="175">
        <f t="shared" si="68"/>
        <v>21</v>
      </c>
      <c r="CX34" s="175">
        <f t="shared" si="69"/>
        <v>6300</v>
      </c>
      <c r="CY34" s="175">
        <f t="shared" si="70"/>
        <v>82.84</v>
      </c>
      <c r="CZ34" s="175">
        <f t="shared" si="71"/>
        <v>24852</v>
      </c>
      <c r="DA34" s="184"/>
      <c r="DB34" s="184"/>
      <c r="DC34" s="184"/>
      <c r="DD34" s="184"/>
      <c r="DE34" s="184"/>
      <c r="DF34" s="184"/>
      <c r="DG34" s="184"/>
      <c r="DH34" s="184"/>
      <c r="DI34" s="184"/>
      <c r="DJ34" s="184"/>
      <c r="DK34" s="184"/>
      <c r="DL34" s="184"/>
      <c r="DM34" s="184"/>
      <c r="DN34" s="184"/>
      <c r="DO34" s="184"/>
      <c r="DP34" s="184"/>
      <c r="DQ34" s="184"/>
      <c r="DR34" s="184"/>
      <c r="DS34" s="184"/>
      <c r="DT34" s="184"/>
      <c r="DU34" s="184"/>
      <c r="DV34" s="184"/>
      <c r="DW34" s="184"/>
      <c r="DX34" s="184"/>
      <c r="DY34" s="184"/>
      <c r="DZ34" s="184"/>
      <c r="EA34" s="184"/>
      <c r="EB34" s="184"/>
      <c r="EC34" s="184"/>
      <c r="ED34" s="184"/>
      <c r="EE34" s="184"/>
      <c r="EF34" s="184"/>
      <c r="EG34" s="184"/>
      <c r="EH34" s="184"/>
      <c r="EI34" s="184"/>
      <c r="EJ34" s="184"/>
      <c r="EK34" s="184"/>
      <c r="EL34" s="184"/>
      <c r="EM34" s="184"/>
      <c r="EN34" s="184"/>
      <c r="EO34" s="184"/>
      <c r="EP34" s="184"/>
      <c r="EQ34" s="184"/>
      <c r="ER34" s="184"/>
      <c r="ES34" s="184"/>
      <c r="ET34" s="184"/>
      <c r="EU34" s="184"/>
      <c r="EV34" s="184"/>
      <c r="EW34" s="184"/>
      <c r="EX34" s="184"/>
      <c r="EY34" s="184"/>
      <c r="EZ34" s="184"/>
      <c r="FA34" s="184"/>
      <c r="FB34" s="184"/>
      <c r="FC34" s="184"/>
      <c r="FD34" s="184"/>
      <c r="FE34" s="184"/>
      <c r="FF34" s="184"/>
      <c r="FG34" s="184"/>
      <c r="FH34" s="184"/>
      <c r="FI34" s="184"/>
      <c r="FJ34" s="184"/>
      <c r="FK34" s="184"/>
      <c r="FL34" s="184"/>
      <c r="FM34" s="184"/>
      <c r="FN34" s="184"/>
      <c r="FO34" s="184"/>
      <c r="FP34" s="184"/>
      <c r="FQ34" s="184"/>
      <c r="FR34" s="184"/>
      <c r="FS34" s="184"/>
      <c r="FT34" s="184"/>
      <c r="FU34" s="184"/>
      <c r="FV34" s="184"/>
      <c r="FW34" s="184"/>
      <c r="FX34" s="184"/>
      <c r="FY34" s="184"/>
      <c r="FZ34" s="184"/>
      <c r="GA34" s="184"/>
      <c r="GB34" s="184"/>
      <c r="GC34" s="184"/>
      <c r="GD34" s="184"/>
      <c r="GE34" s="184"/>
      <c r="GF34" s="184"/>
      <c r="GG34" s="184"/>
      <c r="GH34" s="184"/>
      <c r="GI34" s="184"/>
      <c r="GJ34" s="184"/>
      <c r="GK34" s="184"/>
      <c r="GL34" s="184"/>
      <c r="GM34" s="184"/>
      <c r="GN34" s="184"/>
      <c r="GO34" s="184"/>
      <c r="GP34" s="184"/>
      <c r="GQ34" s="184"/>
      <c r="GR34" s="184"/>
      <c r="GS34" s="184"/>
      <c r="GT34" s="184"/>
      <c r="GU34" s="184"/>
      <c r="GV34" s="184"/>
      <c r="GW34" s="184"/>
      <c r="GX34" s="184"/>
      <c r="GY34" s="184"/>
      <c r="GZ34" s="184"/>
      <c r="HA34" s="184"/>
      <c r="HB34" s="184"/>
      <c r="HC34" s="184"/>
      <c r="HD34" s="184"/>
      <c r="HE34" s="184"/>
      <c r="HF34" s="184"/>
      <c r="HG34" s="184"/>
      <c r="HH34" s="184"/>
      <c r="HI34" s="184"/>
      <c r="HJ34" s="184"/>
      <c r="HK34" s="184"/>
      <c r="HL34" s="184"/>
      <c r="HM34" s="184"/>
      <c r="HN34" s="184"/>
      <c r="HO34" s="184"/>
      <c r="HP34" s="184"/>
      <c r="HQ34" s="184"/>
      <c r="HR34" s="184"/>
      <c r="HS34" s="184"/>
      <c r="HT34" s="184"/>
      <c r="HU34" s="184"/>
      <c r="HV34" s="184"/>
      <c r="HW34" s="184"/>
      <c r="HX34" s="184"/>
      <c r="HY34" s="184"/>
      <c r="HZ34" s="184"/>
      <c r="IA34" s="184"/>
      <c r="IB34" s="184"/>
      <c r="IC34" s="184"/>
      <c r="ID34" s="184"/>
      <c r="IE34" s="184"/>
      <c r="IF34" s="184"/>
      <c r="IG34" s="184"/>
      <c r="IH34" s="184"/>
      <c r="II34" s="184"/>
      <c r="IJ34" s="184"/>
      <c r="IK34" s="184"/>
      <c r="IL34" s="184"/>
      <c r="IM34" s="184"/>
      <c r="IN34" s="184"/>
      <c r="IO34" s="184"/>
      <c r="IP34" s="184"/>
      <c r="IQ34" s="184"/>
      <c r="IR34" s="184"/>
      <c r="IS34" s="184"/>
      <c r="IT34" s="184"/>
      <c r="IU34" s="184"/>
      <c r="IV34" s="184"/>
      <c r="IW34" s="184"/>
      <c r="IX34" s="184"/>
      <c r="IY34" s="184"/>
      <c r="IZ34" s="184"/>
      <c r="JA34" s="184"/>
      <c r="JB34" s="184"/>
      <c r="JC34" s="184"/>
      <c r="JD34" s="184"/>
      <c r="JE34" s="184"/>
      <c r="JF34" s="184"/>
      <c r="JG34" s="184"/>
      <c r="JH34" s="184"/>
      <c r="JI34" s="184"/>
      <c r="JJ34" s="184"/>
      <c r="JK34" s="184"/>
      <c r="JL34" s="184"/>
      <c r="JM34" s="184"/>
      <c r="JN34" s="184"/>
      <c r="JO34" s="184"/>
      <c r="JP34" s="184"/>
      <c r="JQ34" s="184"/>
      <c r="JR34" s="184"/>
      <c r="JS34" s="184"/>
      <c r="JT34" s="184"/>
      <c r="JU34" s="184"/>
      <c r="JV34" s="184"/>
      <c r="JW34" s="184"/>
      <c r="JX34" s="184"/>
      <c r="JY34" s="184"/>
      <c r="JZ34" s="184"/>
      <c r="KA34" s="184"/>
      <c r="KB34" s="184"/>
      <c r="KC34" s="184"/>
      <c r="KD34" s="184"/>
      <c r="KE34" s="184"/>
      <c r="KF34" s="184"/>
      <c r="KG34" s="184"/>
      <c r="KH34" s="184"/>
      <c r="KI34" s="184"/>
      <c r="KJ34" s="184"/>
      <c r="KK34" s="184"/>
      <c r="KL34" s="184"/>
      <c r="KM34" s="184"/>
      <c r="KN34" s="184"/>
      <c r="KO34" s="184"/>
      <c r="KP34" s="184"/>
    </row>
    <row r="35" spans="1:302" ht="20.25" hidden="1" customHeight="1">
      <c r="A35" s="93" t="s">
        <v>219</v>
      </c>
      <c r="B35" s="231" t="s">
        <v>220</v>
      </c>
      <c r="C35" s="231"/>
      <c r="D35" s="231"/>
      <c r="E35" s="232"/>
      <c r="F35" s="142">
        <f>день_первый!Z42+день_второй!Z43+день_третий!Z42+день_четвертый!Z43+день_седьмой!Z42+день_десятый!Z43</f>
        <v>0</v>
      </c>
      <c r="G35" s="100">
        <v>0</v>
      </c>
      <c r="H35" s="106">
        <f t="shared" si="0"/>
        <v>0</v>
      </c>
      <c r="J35" s="138"/>
      <c r="K35" s="106"/>
      <c r="L35" s="106">
        <f t="shared" si="1"/>
        <v>0</v>
      </c>
      <c r="M35" s="100">
        <f t="shared" si="2"/>
        <v>0</v>
      </c>
      <c r="N35" s="102">
        <f t="shared" si="3"/>
        <v>0</v>
      </c>
      <c r="O35" s="102"/>
      <c r="P35" s="102">
        <f t="shared" si="4"/>
        <v>0</v>
      </c>
      <c r="Q35" s="162">
        <f t="shared" si="5"/>
        <v>0</v>
      </c>
      <c r="R35" s="102">
        <f t="shared" si="6"/>
        <v>0</v>
      </c>
      <c r="S35" s="102"/>
      <c r="T35" s="102">
        <f t="shared" si="7"/>
        <v>0</v>
      </c>
      <c r="U35" s="163">
        <f t="shared" si="8"/>
        <v>0</v>
      </c>
      <c r="V35" s="102">
        <f t="shared" si="9"/>
        <v>0</v>
      </c>
      <c r="W35" s="102"/>
      <c r="X35" s="102">
        <f t="shared" si="10"/>
        <v>0</v>
      </c>
      <c r="Y35" s="163">
        <f t="shared" si="11"/>
        <v>0</v>
      </c>
      <c r="Z35" s="102">
        <f t="shared" si="12"/>
        <v>0</v>
      </c>
      <c r="AA35" s="102"/>
      <c r="AB35" s="102">
        <f t="shared" si="13"/>
        <v>0</v>
      </c>
      <c r="AC35" s="163">
        <f t="shared" si="14"/>
        <v>0</v>
      </c>
      <c r="AD35" s="102">
        <f t="shared" si="15"/>
        <v>0</v>
      </c>
      <c r="AE35" s="102"/>
      <c r="AF35" s="102">
        <f t="shared" si="16"/>
        <v>0</v>
      </c>
      <c r="AG35" s="163">
        <f t="shared" si="17"/>
        <v>0</v>
      </c>
      <c r="AH35" s="102">
        <f t="shared" si="18"/>
        <v>0</v>
      </c>
      <c r="AI35" s="102"/>
      <c r="AJ35" s="102">
        <f t="shared" si="19"/>
        <v>0</v>
      </c>
      <c r="AK35" s="163">
        <f t="shared" si="20"/>
        <v>0</v>
      </c>
      <c r="AL35" s="102">
        <f t="shared" si="21"/>
        <v>0</v>
      </c>
      <c r="AM35" s="102"/>
      <c r="AN35" s="102">
        <f t="shared" si="22"/>
        <v>0</v>
      </c>
      <c r="AO35" s="163">
        <f t="shared" si="23"/>
        <v>0</v>
      </c>
      <c r="AP35" s="102">
        <f t="shared" si="24"/>
        <v>0</v>
      </c>
      <c r="AQ35" s="102"/>
      <c r="AR35" s="102">
        <f t="shared" si="25"/>
        <v>0</v>
      </c>
      <c r="AS35" s="163">
        <f t="shared" si="26"/>
        <v>0</v>
      </c>
      <c r="AT35" s="102">
        <f t="shared" si="27"/>
        <v>0</v>
      </c>
      <c r="AU35" s="102"/>
      <c r="AV35" s="102">
        <f t="shared" si="28"/>
        <v>0</v>
      </c>
      <c r="AW35" s="163">
        <f t="shared" si="29"/>
        <v>0</v>
      </c>
      <c r="AX35" s="102">
        <f t="shared" si="30"/>
        <v>0</v>
      </c>
      <c r="AY35" s="102"/>
      <c r="AZ35" s="102">
        <f t="shared" si="31"/>
        <v>0</v>
      </c>
      <c r="BA35" s="163">
        <f t="shared" si="32"/>
        <v>0</v>
      </c>
      <c r="BB35" s="102">
        <f t="shared" si="33"/>
        <v>0</v>
      </c>
      <c r="BC35" s="102"/>
      <c r="BD35" s="102">
        <f t="shared" si="34"/>
        <v>0</v>
      </c>
      <c r="BE35" s="163">
        <f t="shared" si="35"/>
        <v>0</v>
      </c>
      <c r="BF35" s="102">
        <f t="shared" si="36"/>
        <v>0</v>
      </c>
      <c r="BG35" s="102"/>
      <c r="BH35" s="102">
        <f t="shared" si="37"/>
        <v>0</v>
      </c>
      <c r="BI35" s="163">
        <f t="shared" si="38"/>
        <v>0</v>
      </c>
      <c r="BJ35" s="102">
        <f t="shared" si="39"/>
        <v>0</v>
      </c>
      <c r="BK35" s="102"/>
      <c r="BL35" s="102">
        <f t="shared" si="40"/>
        <v>0</v>
      </c>
      <c r="BM35" s="163">
        <f t="shared" si="41"/>
        <v>0</v>
      </c>
      <c r="BN35" s="102">
        <f t="shared" si="42"/>
        <v>0</v>
      </c>
      <c r="BO35" s="102"/>
      <c r="BP35" s="102">
        <f t="shared" si="43"/>
        <v>0</v>
      </c>
      <c r="BQ35" s="163">
        <f t="shared" si="44"/>
        <v>0</v>
      </c>
      <c r="BR35" s="102">
        <f t="shared" si="45"/>
        <v>0</v>
      </c>
      <c r="BS35" s="102"/>
      <c r="BT35" s="102">
        <f t="shared" si="46"/>
        <v>0</v>
      </c>
      <c r="BU35" s="163">
        <f t="shared" si="47"/>
        <v>0</v>
      </c>
      <c r="BV35" s="102">
        <f t="shared" si="48"/>
        <v>0</v>
      </c>
      <c r="BW35" s="102"/>
      <c r="BX35" s="102">
        <f t="shared" si="49"/>
        <v>0</v>
      </c>
      <c r="BY35" s="163">
        <f t="shared" si="50"/>
        <v>0</v>
      </c>
      <c r="BZ35" s="102">
        <f t="shared" si="51"/>
        <v>0</v>
      </c>
      <c r="CA35" s="102">
        <f t="shared" si="52"/>
        <v>0</v>
      </c>
      <c r="CB35" s="102">
        <f t="shared" si="53"/>
        <v>0</v>
      </c>
      <c r="CC35" s="139"/>
      <c r="CE35" s="163">
        <f t="shared" si="54"/>
        <v>0</v>
      </c>
      <c r="CF35" s="102">
        <f t="shared" si="55"/>
        <v>0</v>
      </c>
      <c r="CG35" s="102"/>
      <c r="CH35" s="102">
        <f t="shared" si="56"/>
        <v>0</v>
      </c>
      <c r="CI35" s="163">
        <f t="shared" si="57"/>
        <v>0</v>
      </c>
      <c r="CJ35" s="102">
        <f t="shared" si="58"/>
        <v>0</v>
      </c>
      <c r="CK35" s="102"/>
      <c r="CL35" s="102">
        <f t="shared" si="59"/>
        <v>0</v>
      </c>
      <c r="CM35" s="163">
        <f t="shared" si="60"/>
        <v>0</v>
      </c>
      <c r="CN35" s="102">
        <f t="shared" si="61"/>
        <v>0</v>
      </c>
      <c r="CO35" s="102"/>
      <c r="CP35" s="102">
        <f t="shared" si="62"/>
        <v>0</v>
      </c>
      <c r="CQ35" s="163">
        <f t="shared" si="63"/>
        <v>0</v>
      </c>
      <c r="CR35" s="102">
        <f t="shared" si="64"/>
        <v>0</v>
      </c>
      <c r="CS35" s="102"/>
      <c r="CT35" s="102">
        <f t="shared" si="65"/>
        <v>0</v>
      </c>
      <c r="CU35" s="163">
        <f t="shared" si="66"/>
        <v>0</v>
      </c>
      <c r="CV35" s="102">
        <f t="shared" si="67"/>
        <v>0</v>
      </c>
      <c r="CW35" s="102">
        <f t="shared" si="68"/>
        <v>0</v>
      </c>
      <c r="CX35" s="102">
        <f t="shared" si="69"/>
        <v>0</v>
      </c>
      <c r="CY35" s="102">
        <f t="shared" si="70"/>
        <v>0</v>
      </c>
      <c r="CZ35" s="102">
        <f t="shared" si="71"/>
        <v>0</v>
      </c>
    </row>
    <row r="36" spans="1:302" s="135" customFormat="1" ht="20.25" customHeight="1">
      <c r="A36" s="181" t="s">
        <v>221</v>
      </c>
      <c r="B36" s="229" t="s">
        <v>222</v>
      </c>
      <c r="C36" s="229"/>
      <c r="D36" s="229"/>
      <c r="E36" s="230"/>
      <c r="F36" s="182">
        <f>день_первый!Z53+день_второй!Z49+день_третий!Z52+день_четвертый!Z46+день_пятый!Z39+день_шестой!Z53+день_седьмой!Z34+день_восьмой!Z32+день_девятый!Z41+день_десятый!Z33</f>
        <v>7.3499999999999989E-3</v>
      </c>
      <c r="G36" s="145">
        <v>1000</v>
      </c>
      <c r="H36" s="183">
        <f t="shared" si="0"/>
        <v>7.3499999999999988</v>
      </c>
      <c r="I36" s="184"/>
      <c r="J36" s="185"/>
      <c r="K36" s="186">
        <f>(F36*2)+день_первый!Z53</f>
        <v>1.6799999999999999E-2</v>
      </c>
      <c r="L36" s="183">
        <f t="shared" si="1"/>
        <v>16.8</v>
      </c>
      <c r="M36" s="145">
        <f t="shared" si="2"/>
        <v>0.33599999999999997</v>
      </c>
      <c r="N36" s="175">
        <f t="shared" si="3"/>
        <v>336</v>
      </c>
      <c r="O36" s="175">
        <v>0.03</v>
      </c>
      <c r="P36" s="175">
        <f t="shared" si="4"/>
        <v>30</v>
      </c>
      <c r="Q36" s="186">
        <f t="shared" si="5"/>
        <v>0.33599999999999997</v>
      </c>
      <c r="R36" s="175">
        <f t="shared" si="6"/>
        <v>336</v>
      </c>
      <c r="S36" s="175">
        <v>0.03</v>
      </c>
      <c r="T36" s="175">
        <f t="shared" si="7"/>
        <v>30</v>
      </c>
      <c r="U36" s="187">
        <f t="shared" si="8"/>
        <v>0.33599999999999997</v>
      </c>
      <c r="V36" s="175">
        <f t="shared" si="9"/>
        <v>336</v>
      </c>
      <c r="W36" s="175">
        <v>0.03</v>
      </c>
      <c r="X36" s="175">
        <f t="shared" si="10"/>
        <v>30</v>
      </c>
      <c r="Y36" s="187">
        <f t="shared" si="11"/>
        <v>0.33599999999999997</v>
      </c>
      <c r="Z36" s="175">
        <f t="shared" si="12"/>
        <v>336</v>
      </c>
      <c r="AA36" s="175">
        <v>0.03</v>
      </c>
      <c r="AB36" s="175">
        <f t="shared" si="13"/>
        <v>30</v>
      </c>
      <c r="AC36" s="187">
        <f t="shared" si="14"/>
        <v>0.33599999999999997</v>
      </c>
      <c r="AD36" s="175">
        <f t="shared" si="15"/>
        <v>336</v>
      </c>
      <c r="AE36" s="175">
        <v>0.03</v>
      </c>
      <c r="AF36" s="175">
        <f t="shared" si="16"/>
        <v>30</v>
      </c>
      <c r="AG36" s="187">
        <f t="shared" si="17"/>
        <v>0.33599999999999997</v>
      </c>
      <c r="AH36" s="175">
        <f t="shared" si="18"/>
        <v>336</v>
      </c>
      <c r="AI36" s="175">
        <v>0.03</v>
      </c>
      <c r="AJ36" s="175">
        <f t="shared" si="19"/>
        <v>30</v>
      </c>
      <c r="AK36" s="187">
        <f t="shared" si="20"/>
        <v>0.252</v>
      </c>
      <c r="AL36" s="175">
        <f t="shared" si="21"/>
        <v>252</v>
      </c>
      <c r="AM36" s="175">
        <v>0.02</v>
      </c>
      <c r="AN36" s="175">
        <f t="shared" si="22"/>
        <v>20</v>
      </c>
      <c r="AO36" s="187">
        <f t="shared" si="23"/>
        <v>0.252</v>
      </c>
      <c r="AP36" s="175">
        <f t="shared" si="24"/>
        <v>252</v>
      </c>
      <c r="AQ36" s="175">
        <v>0.02</v>
      </c>
      <c r="AR36" s="175">
        <f t="shared" si="25"/>
        <v>20</v>
      </c>
      <c r="AS36" s="187">
        <f t="shared" si="26"/>
        <v>0.42</v>
      </c>
      <c r="AT36" s="175">
        <f t="shared" si="27"/>
        <v>420</v>
      </c>
      <c r="AU36" s="175">
        <v>0.03</v>
      </c>
      <c r="AV36" s="175">
        <f t="shared" si="28"/>
        <v>30</v>
      </c>
      <c r="AW36" s="187">
        <f t="shared" si="29"/>
        <v>0.33599999999999997</v>
      </c>
      <c r="AX36" s="175">
        <f t="shared" si="30"/>
        <v>336</v>
      </c>
      <c r="AY36" s="175">
        <v>0.03</v>
      </c>
      <c r="AZ36" s="175">
        <f t="shared" si="31"/>
        <v>30</v>
      </c>
      <c r="BA36" s="187">
        <f t="shared" si="32"/>
        <v>0.42</v>
      </c>
      <c r="BB36" s="175">
        <f t="shared" si="33"/>
        <v>420</v>
      </c>
      <c r="BC36" s="175">
        <v>0.03</v>
      </c>
      <c r="BD36" s="175">
        <f t="shared" si="34"/>
        <v>30</v>
      </c>
      <c r="BE36" s="187">
        <f t="shared" si="35"/>
        <v>0.252</v>
      </c>
      <c r="BF36" s="175">
        <f t="shared" si="36"/>
        <v>252</v>
      </c>
      <c r="BG36" s="175">
        <v>0.02</v>
      </c>
      <c r="BH36" s="175">
        <f t="shared" si="37"/>
        <v>20</v>
      </c>
      <c r="BI36" s="187">
        <f t="shared" si="38"/>
        <v>0.252</v>
      </c>
      <c r="BJ36" s="175">
        <f t="shared" si="39"/>
        <v>252</v>
      </c>
      <c r="BK36" s="175">
        <v>0.02</v>
      </c>
      <c r="BL36" s="175">
        <f t="shared" si="40"/>
        <v>20</v>
      </c>
      <c r="BM36" s="187">
        <f t="shared" si="41"/>
        <v>0.16799999999999998</v>
      </c>
      <c r="BN36" s="175">
        <f t="shared" si="42"/>
        <v>168</v>
      </c>
      <c r="BO36" s="175">
        <v>0.02</v>
      </c>
      <c r="BP36" s="175">
        <f t="shared" si="43"/>
        <v>20</v>
      </c>
      <c r="BQ36" s="187">
        <f t="shared" si="44"/>
        <v>0.252</v>
      </c>
      <c r="BR36" s="175">
        <f t="shared" si="45"/>
        <v>252</v>
      </c>
      <c r="BS36" s="175">
        <v>0.02</v>
      </c>
      <c r="BT36" s="175">
        <f t="shared" si="46"/>
        <v>20</v>
      </c>
      <c r="BU36" s="187">
        <f t="shared" si="47"/>
        <v>0.13439999999999999</v>
      </c>
      <c r="BV36" s="175">
        <f t="shared" si="48"/>
        <v>134.4</v>
      </c>
      <c r="BW36" s="175">
        <v>0.01</v>
      </c>
      <c r="BX36" s="175">
        <f t="shared" si="49"/>
        <v>10</v>
      </c>
      <c r="BY36" s="187">
        <f t="shared" si="50"/>
        <v>4.7543999999999995</v>
      </c>
      <c r="BZ36" s="175">
        <f t="shared" si="51"/>
        <v>4754.3999999999996</v>
      </c>
      <c r="CA36" s="175">
        <f t="shared" si="52"/>
        <v>0.4</v>
      </c>
      <c r="CB36" s="175">
        <f t="shared" si="53"/>
        <v>400</v>
      </c>
      <c r="CC36" s="188"/>
      <c r="CD36" s="184"/>
      <c r="CE36" s="187">
        <f t="shared" si="54"/>
        <v>0.16799999999999998</v>
      </c>
      <c r="CF36" s="175">
        <f t="shared" si="55"/>
        <v>168</v>
      </c>
      <c r="CG36" s="175">
        <v>0.02</v>
      </c>
      <c r="CH36" s="175">
        <f t="shared" si="56"/>
        <v>20</v>
      </c>
      <c r="CI36" s="187">
        <f t="shared" si="57"/>
        <v>0.252</v>
      </c>
      <c r="CJ36" s="175">
        <f t="shared" si="58"/>
        <v>252</v>
      </c>
      <c r="CK36" s="175">
        <v>0.02</v>
      </c>
      <c r="CL36" s="175">
        <f t="shared" si="59"/>
        <v>20</v>
      </c>
      <c r="CM36" s="187">
        <f t="shared" si="60"/>
        <v>0.16799999999999998</v>
      </c>
      <c r="CN36" s="175">
        <f t="shared" si="61"/>
        <v>168</v>
      </c>
      <c r="CO36" s="175">
        <v>0.02</v>
      </c>
      <c r="CP36" s="175">
        <f t="shared" si="62"/>
        <v>20</v>
      </c>
      <c r="CQ36" s="187">
        <f t="shared" si="63"/>
        <v>1.008</v>
      </c>
      <c r="CR36" s="175">
        <f t="shared" si="64"/>
        <v>1008</v>
      </c>
      <c r="CS36" s="175">
        <v>7.0000000000000007E-2</v>
      </c>
      <c r="CT36" s="175">
        <f t="shared" si="65"/>
        <v>70</v>
      </c>
      <c r="CU36" s="187">
        <f t="shared" si="66"/>
        <v>1.5960000000000001</v>
      </c>
      <c r="CV36" s="175">
        <f t="shared" si="67"/>
        <v>1596</v>
      </c>
      <c r="CW36" s="175">
        <f t="shared" si="68"/>
        <v>0.13</v>
      </c>
      <c r="CX36" s="175">
        <f t="shared" si="69"/>
        <v>130</v>
      </c>
      <c r="CY36" s="175">
        <f t="shared" si="70"/>
        <v>0.53</v>
      </c>
      <c r="CZ36" s="175">
        <f t="shared" si="71"/>
        <v>530</v>
      </c>
      <c r="DA36" s="184"/>
      <c r="DB36" s="184"/>
      <c r="DC36" s="184"/>
      <c r="DD36" s="184"/>
      <c r="DE36" s="184"/>
      <c r="DF36" s="184"/>
      <c r="DG36" s="184"/>
      <c r="DH36" s="184"/>
      <c r="DI36" s="184"/>
      <c r="DJ36" s="184"/>
      <c r="DK36" s="184"/>
      <c r="DL36" s="184"/>
      <c r="DM36" s="184"/>
      <c r="DN36" s="184"/>
      <c r="DO36" s="184"/>
      <c r="DP36" s="184"/>
      <c r="DQ36" s="184"/>
      <c r="DR36" s="184"/>
      <c r="DS36" s="184"/>
      <c r="DT36" s="184"/>
      <c r="DU36" s="184"/>
      <c r="DV36" s="184"/>
      <c r="DW36" s="184"/>
      <c r="DX36" s="184"/>
      <c r="DY36" s="184"/>
      <c r="DZ36" s="184"/>
      <c r="EA36" s="184"/>
      <c r="EB36" s="184"/>
      <c r="EC36" s="184"/>
      <c r="ED36" s="184"/>
      <c r="EE36" s="184"/>
      <c r="EF36" s="184"/>
      <c r="EG36" s="184"/>
      <c r="EH36" s="184"/>
      <c r="EI36" s="184"/>
      <c r="EJ36" s="184"/>
      <c r="EK36" s="184"/>
      <c r="EL36" s="184"/>
      <c r="EM36" s="184"/>
      <c r="EN36" s="184"/>
      <c r="EO36" s="184"/>
      <c r="EP36" s="184"/>
      <c r="EQ36" s="184"/>
      <c r="ER36" s="184"/>
      <c r="ES36" s="184"/>
      <c r="ET36" s="184"/>
      <c r="EU36" s="184"/>
      <c r="EV36" s="184"/>
      <c r="EW36" s="184"/>
      <c r="EX36" s="184"/>
      <c r="EY36" s="184"/>
      <c r="EZ36" s="184"/>
      <c r="FA36" s="184"/>
      <c r="FB36" s="184"/>
      <c r="FC36" s="184"/>
      <c r="FD36" s="184"/>
      <c r="FE36" s="184"/>
      <c r="FF36" s="184"/>
      <c r="FG36" s="184"/>
      <c r="FH36" s="184"/>
      <c r="FI36" s="184"/>
      <c r="FJ36" s="184"/>
      <c r="FK36" s="184"/>
      <c r="FL36" s="184"/>
      <c r="FM36" s="184"/>
      <c r="FN36" s="184"/>
      <c r="FO36" s="184"/>
      <c r="FP36" s="184"/>
      <c r="FQ36" s="184"/>
      <c r="FR36" s="184"/>
      <c r="FS36" s="184"/>
      <c r="FT36" s="184"/>
      <c r="FU36" s="184"/>
      <c r="FV36" s="184"/>
      <c r="FW36" s="184"/>
      <c r="FX36" s="184"/>
      <c r="FY36" s="184"/>
      <c r="FZ36" s="184"/>
      <c r="GA36" s="184"/>
      <c r="GB36" s="184"/>
      <c r="GC36" s="184"/>
      <c r="GD36" s="184"/>
      <c r="GE36" s="184"/>
      <c r="GF36" s="184"/>
      <c r="GG36" s="184"/>
      <c r="GH36" s="184"/>
      <c r="GI36" s="184"/>
      <c r="GJ36" s="184"/>
      <c r="GK36" s="184"/>
      <c r="GL36" s="184"/>
      <c r="GM36" s="184"/>
      <c r="GN36" s="184"/>
      <c r="GO36" s="184"/>
      <c r="GP36" s="184"/>
      <c r="GQ36" s="184"/>
      <c r="GR36" s="184"/>
      <c r="GS36" s="184"/>
      <c r="GT36" s="184"/>
      <c r="GU36" s="184"/>
      <c r="GV36" s="184"/>
      <c r="GW36" s="184"/>
      <c r="GX36" s="184"/>
      <c r="GY36" s="184"/>
      <c r="GZ36" s="184"/>
      <c r="HA36" s="184"/>
      <c r="HB36" s="184"/>
      <c r="HC36" s="184"/>
      <c r="HD36" s="184"/>
      <c r="HE36" s="184"/>
      <c r="HF36" s="184"/>
      <c r="HG36" s="184"/>
      <c r="HH36" s="184"/>
      <c r="HI36" s="184"/>
      <c r="HJ36" s="184"/>
      <c r="HK36" s="184"/>
      <c r="HL36" s="184"/>
      <c r="HM36" s="184"/>
      <c r="HN36" s="184"/>
      <c r="HO36" s="184"/>
      <c r="HP36" s="184"/>
      <c r="HQ36" s="184"/>
      <c r="HR36" s="184"/>
      <c r="HS36" s="184"/>
      <c r="HT36" s="184"/>
      <c r="HU36" s="184"/>
      <c r="HV36" s="184"/>
      <c r="HW36" s="184"/>
      <c r="HX36" s="184"/>
      <c r="HY36" s="184"/>
      <c r="HZ36" s="184"/>
      <c r="IA36" s="184"/>
      <c r="IB36" s="184"/>
      <c r="IC36" s="184"/>
      <c r="ID36" s="184"/>
      <c r="IE36" s="184"/>
      <c r="IF36" s="184"/>
      <c r="IG36" s="184"/>
      <c r="IH36" s="184"/>
      <c r="II36" s="184"/>
      <c r="IJ36" s="184"/>
      <c r="IK36" s="184"/>
      <c r="IL36" s="184"/>
      <c r="IM36" s="184"/>
      <c r="IN36" s="184"/>
      <c r="IO36" s="184"/>
      <c r="IP36" s="184"/>
      <c r="IQ36" s="184"/>
      <c r="IR36" s="184"/>
      <c r="IS36" s="184"/>
      <c r="IT36" s="184"/>
      <c r="IU36" s="184"/>
      <c r="IV36" s="184"/>
      <c r="IW36" s="184"/>
      <c r="IX36" s="184"/>
      <c r="IY36" s="184"/>
      <c r="IZ36" s="184"/>
      <c r="JA36" s="184"/>
      <c r="JB36" s="184"/>
      <c r="JC36" s="184"/>
      <c r="JD36" s="184"/>
      <c r="JE36" s="184"/>
      <c r="JF36" s="184"/>
      <c r="JG36" s="184"/>
      <c r="JH36" s="184"/>
      <c r="JI36" s="184"/>
      <c r="JJ36" s="184"/>
      <c r="JK36" s="184"/>
      <c r="JL36" s="184"/>
      <c r="JM36" s="184"/>
      <c r="JN36" s="184"/>
      <c r="JO36" s="184"/>
      <c r="JP36" s="184"/>
      <c r="JQ36" s="184"/>
      <c r="JR36" s="184"/>
      <c r="JS36" s="184"/>
      <c r="JT36" s="184"/>
      <c r="JU36" s="184"/>
      <c r="JV36" s="184"/>
      <c r="JW36" s="184"/>
      <c r="JX36" s="184"/>
      <c r="JY36" s="184"/>
      <c r="JZ36" s="184"/>
      <c r="KA36" s="184"/>
      <c r="KB36" s="184"/>
      <c r="KC36" s="184"/>
      <c r="KD36" s="184"/>
      <c r="KE36" s="184"/>
      <c r="KF36" s="184"/>
      <c r="KG36" s="184"/>
      <c r="KH36" s="184"/>
      <c r="KI36" s="184"/>
      <c r="KJ36" s="184"/>
      <c r="KK36" s="184"/>
      <c r="KL36" s="184"/>
      <c r="KM36" s="184"/>
      <c r="KN36" s="184"/>
      <c r="KO36" s="184"/>
      <c r="KP36" s="184"/>
    </row>
    <row r="37" spans="1:302" s="135" customFormat="1" ht="20.25" customHeight="1">
      <c r="A37" s="181" t="s">
        <v>223</v>
      </c>
      <c r="B37" s="229" t="s">
        <v>170</v>
      </c>
      <c r="C37" s="229"/>
      <c r="D37" s="229"/>
      <c r="E37" s="230"/>
      <c r="F37" s="182">
        <f>день_первый!Z48+день_второй!Z54+день_четвертый!Z53+день_пятый!Z48+день_восьмой!Z43+день_десятый!Z44+день_девятый!Z45</f>
        <v>4.0440000000000004E-2</v>
      </c>
      <c r="G37" s="145">
        <v>1100</v>
      </c>
      <c r="H37" s="183">
        <f t="shared" si="0"/>
        <v>44.484000000000002</v>
      </c>
      <c r="I37" s="184"/>
      <c r="J37" s="185"/>
      <c r="K37" s="186">
        <f>(F37*2)+день_первый!Z48</f>
        <v>8.3130000000000009E-2</v>
      </c>
      <c r="L37" s="183">
        <f t="shared" si="1"/>
        <v>91.443000000000012</v>
      </c>
      <c r="M37" s="145">
        <f t="shared" si="2"/>
        <v>1.6626000000000003</v>
      </c>
      <c r="N37" s="175">
        <f t="shared" si="3"/>
        <v>1828.8600000000001</v>
      </c>
      <c r="O37" s="175">
        <v>0.12</v>
      </c>
      <c r="P37" s="175">
        <f t="shared" si="4"/>
        <v>132</v>
      </c>
      <c r="Q37" s="186">
        <f t="shared" si="5"/>
        <v>1.6626000000000003</v>
      </c>
      <c r="R37" s="175">
        <f t="shared" si="6"/>
        <v>1828.8600000000001</v>
      </c>
      <c r="S37" s="175">
        <v>0.12</v>
      </c>
      <c r="T37" s="175">
        <f t="shared" si="7"/>
        <v>132</v>
      </c>
      <c r="U37" s="187">
        <f t="shared" si="8"/>
        <v>1.6626000000000003</v>
      </c>
      <c r="V37" s="175">
        <f t="shared" si="9"/>
        <v>1828.8600000000001</v>
      </c>
      <c r="W37" s="175">
        <v>0.12</v>
      </c>
      <c r="X37" s="175">
        <f t="shared" si="10"/>
        <v>132</v>
      </c>
      <c r="Y37" s="187">
        <f t="shared" si="11"/>
        <v>1.6626000000000003</v>
      </c>
      <c r="Z37" s="175">
        <f t="shared" si="12"/>
        <v>1828.8600000000001</v>
      </c>
      <c r="AA37" s="175">
        <v>0.12</v>
      </c>
      <c r="AB37" s="175">
        <f t="shared" si="13"/>
        <v>132</v>
      </c>
      <c r="AC37" s="187">
        <f t="shared" si="14"/>
        <v>1.6626000000000003</v>
      </c>
      <c r="AD37" s="175">
        <f t="shared" si="15"/>
        <v>1828.8600000000001</v>
      </c>
      <c r="AE37" s="175">
        <v>0.12</v>
      </c>
      <c r="AF37" s="175">
        <f t="shared" si="16"/>
        <v>132</v>
      </c>
      <c r="AG37" s="187">
        <f t="shared" si="17"/>
        <v>1.6626000000000003</v>
      </c>
      <c r="AH37" s="175">
        <f t="shared" si="18"/>
        <v>1828.8600000000001</v>
      </c>
      <c r="AI37" s="175">
        <v>0.12</v>
      </c>
      <c r="AJ37" s="175">
        <f t="shared" si="19"/>
        <v>132</v>
      </c>
      <c r="AK37" s="187">
        <f t="shared" si="20"/>
        <v>1.2469500000000002</v>
      </c>
      <c r="AL37" s="175">
        <f t="shared" si="21"/>
        <v>1371.6450000000002</v>
      </c>
      <c r="AM37" s="175">
        <v>0.09</v>
      </c>
      <c r="AN37" s="175">
        <f t="shared" si="22"/>
        <v>99</v>
      </c>
      <c r="AO37" s="187">
        <f t="shared" si="23"/>
        <v>1.2469500000000002</v>
      </c>
      <c r="AP37" s="175">
        <f t="shared" si="24"/>
        <v>1371.6450000000002</v>
      </c>
      <c r="AQ37" s="175">
        <v>0.09</v>
      </c>
      <c r="AR37" s="175">
        <f t="shared" si="25"/>
        <v>99</v>
      </c>
      <c r="AS37" s="187">
        <f t="shared" si="26"/>
        <v>2.0782500000000002</v>
      </c>
      <c r="AT37" s="175">
        <f t="shared" si="27"/>
        <v>2286.0750000000003</v>
      </c>
      <c r="AU37" s="175">
        <v>0.15</v>
      </c>
      <c r="AV37" s="175">
        <f t="shared" si="28"/>
        <v>165</v>
      </c>
      <c r="AW37" s="187">
        <f t="shared" si="29"/>
        <v>1.6626000000000003</v>
      </c>
      <c r="AX37" s="175">
        <f t="shared" si="30"/>
        <v>1828.8600000000001</v>
      </c>
      <c r="AY37" s="175">
        <v>0.12</v>
      </c>
      <c r="AZ37" s="175">
        <f t="shared" si="31"/>
        <v>132</v>
      </c>
      <c r="BA37" s="187">
        <f t="shared" si="32"/>
        <v>2.0782500000000002</v>
      </c>
      <c r="BB37" s="175">
        <f t="shared" si="33"/>
        <v>2286.0750000000003</v>
      </c>
      <c r="BC37" s="175">
        <v>0.15</v>
      </c>
      <c r="BD37" s="175">
        <f t="shared" si="34"/>
        <v>165</v>
      </c>
      <c r="BE37" s="187">
        <f t="shared" si="35"/>
        <v>1.2469500000000002</v>
      </c>
      <c r="BF37" s="175">
        <f t="shared" si="36"/>
        <v>1371.6450000000002</v>
      </c>
      <c r="BG37" s="175">
        <v>0.09</v>
      </c>
      <c r="BH37" s="175">
        <f t="shared" si="37"/>
        <v>99</v>
      </c>
      <c r="BI37" s="187">
        <f t="shared" si="38"/>
        <v>1.2469500000000002</v>
      </c>
      <c r="BJ37" s="175">
        <f t="shared" si="39"/>
        <v>1371.6450000000002</v>
      </c>
      <c r="BK37" s="175">
        <v>0.09</v>
      </c>
      <c r="BL37" s="175">
        <f t="shared" si="40"/>
        <v>99</v>
      </c>
      <c r="BM37" s="187">
        <f t="shared" si="41"/>
        <v>0.83130000000000015</v>
      </c>
      <c r="BN37" s="175">
        <f t="shared" si="42"/>
        <v>914.43000000000006</v>
      </c>
      <c r="BO37" s="175">
        <v>0.06</v>
      </c>
      <c r="BP37" s="175">
        <f t="shared" si="43"/>
        <v>66</v>
      </c>
      <c r="BQ37" s="187">
        <f t="shared" si="44"/>
        <v>1.2469500000000002</v>
      </c>
      <c r="BR37" s="175">
        <f t="shared" si="45"/>
        <v>1371.6450000000002</v>
      </c>
      <c r="BS37" s="175">
        <v>0.09</v>
      </c>
      <c r="BT37" s="175">
        <f t="shared" si="46"/>
        <v>99</v>
      </c>
      <c r="BU37" s="187">
        <f t="shared" si="47"/>
        <v>0.66504000000000008</v>
      </c>
      <c r="BV37" s="175">
        <f t="shared" si="48"/>
        <v>731.5440000000001</v>
      </c>
      <c r="BW37" s="175">
        <v>0.04</v>
      </c>
      <c r="BX37" s="175">
        <f t="shared" si="49"/>
        <v>44</v>
      </c>
      <c r="BY37" s="187">
        <f t="shared" si="50"/>
        <v>23.525790000000011</v>
      </c>
      <c r="BZ37" s="175">
        <f t="shared" si="51"/>
        <v>25878.369000000006</v>
      </c>
      <c r="CA37" s="175">
        <f t="shared" si="52"/>
        <v>1.6900000000000002</v>
      </c>
      <c r="CB37" s="175">
        <f t="shared" si="53"/>
        <v>1859</v>
      </c>
      <c r="CC37" s="188"/>
      <c r="CD37" s="184"/>
      <c r="CE37" s="187">
        <f t="shared" si="54"/>
        <v>0.83130000000000015</v>
      </c>
      <c r="CF37" s="175">
        <f t="shared" si="55"/>
        <v>914.43000000000006</v>
      </c>
      <c r="CG37" s="175">
        <v>0.06</v>
      </c>
      <c r="CH37" s="175">
        <f t="shared" si="56"/>
        <v>66</v>
      </c>
      <c r="CI37" s="187">
        <f t="shared" si="57"/>
        <v>1.2469500000000002</v>
      </c>
      <c r="CJ37" s="175">
        <f t="shared" si="58"/>
        <v>1371.6450000000002</v>
      </c>
      <c r="CK37" s="175">
        <v>0.09</v>
      </c>
      <c r="CL37" s="175">
        <f t="shared" si="59"/>
        <v>99</v>
      </c>
      <c r="CM37" s="187">
        <f t="shared" si="60"/>
        <v>0.83130000000000015</v>
      </c>
      <c r="CN37" s="175">
        <f t="shared" si="61"/>
        <v>914.43000000000006</v>
      </c>
      <c r="CO37" s="175">
        <v>0.06</v>
      </c>
      <c r="CP37" s="175">
        <f t="shared" si="62"/>
        <v>66</v>
      </c>
      <c r="CQ37" s="187">
        <f t="shared" si="63"/>
        <v>4.9878000000000009</v>
      </c>
      <c r="CR37" s="175">
        <f t="shared" si="64"/>
        <v>5486.5800000000008</v>
      </c>
      <c r="CS37" s="175">
        <v>0.33</v>
      </c>
      <c r="CT37" s="175">
        <f t="shared" si="65"/>
        <v>363</v>
      </c>
      <c r="CU37" s="187">
        <f t="shared" si="66"/>
        <v>7.8973500000000012</v>
      </c>
      <c r="CV37" s="175">
        <f t="shared" si="67"/>
        <v>8687.0850000000009</v>
      </c>
      <c r="CW37" s="175">
        <f t="shared" si="68"/>
        <v>0.54</v>
      </c>
      <c r="CX37" s="175">
        <f t="shared" si="69"/>
        <v>594</v>
      </c>
      <c r="CY37" s="175">
        <f t="shared" si="70"/>
        <v>2.2300000000000004</v>
      </c>
      <c r="CZ37" s="175">
        <f t="shared" si="71"/>
        <v>2453</v>
      </c>
      <c r="DA37" s="184"/>
      <c r="DB37" s="184"/>
      <c r="DC37" s="184"/>
      <c r="DD37" s="184"/>
      <c r="DE37" s="184"/>
      <c r="DF37" s="184"/>
      <c r="DG37" s="184"/>
      <c r="DH37" s="184"/>
      <c r="DI37" s="184"/>
      <c r="DJ37" s="184"/>
      <c r="DK37" s="184"/>
      <c r="DL37" s="184"/>
      <c r="DM37" s="184"/>
      <c r="DN37" s="184"/>
      <c r="DO37" s="184"/>
      <c r="DP37" s="184"/>
      <c r="DQ37" s="184"/>
      <c r="DR37" s="184"/>
      <c r="DS37" s="184"/>
      <c r="DT37" s="184"/>
      <c r="DU37" s="184"/>
      <c r="DV37" s="184"/>
      <c r="DW37" s="184"/>
      <c r="DX37" s="184"/>
      <c r="DY37" s="184"/>
      <c r="DZ37" s="184"/>
      <c r="EA37" s="184"/>
      <c r="EB37" s="184"/>
      <c r="EC37" s="184"/>
      <c r="ED37" s="184"/>
      <c r="EE37" s="184"/>
      <c r="EF37" s="184"/>
      <c r="EG37" s="184"/>
      <c r="EH37" s="184"/>
      <c r="EI37" s="184"/>
      <c r="EJ37" s="184"/>
      <c r="EK37" s="184"/>
      <c r="EL37" s="184"/>
      <c r="EM37" s="184"/>
      <c r="EN37" s="184"/>
      <c r="EO37" s="184"/>
      <c r="EP37" s="184"/>
      <c r="EQ37" s="184"/>
      <c r="ER37" s="184"/>
      <c r="ES37" s="184"/>
      <c r="ET37" s="184"/>
      <c r="EU37" s="184"/>
      <c r="EV37" s="184"/>
      <c r="EW37" s="184"/>
      <c r="EX37" s="184"/>
      <c r="EY37" s="184"/>
      <c r="EZ37" s="184"/>
      <c r="FA37" s="184"/>
      <c r="FB37" s="184"/>
      <c r="FC37" s="184"/>
      <c r="FD37" s="184"/>
      <c r="FE37" s="184"/>
      <c r="FF37" s="184"/>
      <c r="FG37" s="184"/>
      <c r="FH37" s="184"/>
      <c r="FI37" s="184"/>
      <c r="FJ37" s="184"/>
      <c r="FK37" s="184"/>
      <c r="FL37" s="184"/>
      <c r="FM37" s="184"/>
      <c r="FN37" s="184"/>
      <c r="FO37" s="184"/>
      <c r="FP37" s="184"/>
      <c r="FQ37" s="184"/>
      <c r="FR37" s="184"/>
      <c r="FS37" s="184"/>
      <c r="FT37" s="184"/>
      <c r="FU37" s="184"/>
      <c r="FV37" s="184"/>
      <c r="FW37" s="184"/>
      <c r="FX37" s="184"/>
      <c r="FY37" s="184"/>
      <c r="FZ37" s="184"/>
      <c r="GA37" s="184"/>
      <c r="GB37" s="184"/>
      <c r="GC37" s="184"/>
      <c r="GD37" s="184"/>
      <c r="GE37" s="184"/>
      <c r="GF37" s="184"/>
      <c r="GG37" s="184"/>
      <c r="GH37" s="184"/>
      <c r="GI37" s="184"/>
      <c r="GJ37" s="184"/>
      <c r="GK37" s="184"/>
      <c r="GL37" s="184"/>
      <c r="GM37" s="184"/>
      <c r="GN37" s="184"/>
      <c r="GO37" s="184"/>
      <c r="GP37" s="184"/>
      <c r="GQ37" s="184"/>
      <c r="GR37" s="184"/>
      <c r="GS37" s="184"/>
      <c r="GT37" s="184"/>
      <c r="GU37" s="184"/>
      <c r="GV37" s="184"/>
      <c r="GW37" s="184"/>
      <c r="GX37" s="184"/>
      <c r="GY37" s="184"/>
      <c r="GZ37" s="184"/>
      <c r="HA37" s="184"/>
      <c r="HB37" s="184"/>
      <c r="HC37" s="184"/>
      <c r="HD37" s="184"/>
      <c r="HE37" s="184"/>
      <c r="HF37" s="184"/>
      <c r="HG37" s="184"/>
      <c r="HH37" s="184"/>
      <c r="HI37" s="184"/>
      <c r="HJ37" s="184"/>
      <c r="HK37" s="184"/>
      <c r="HL37" s="184"/>
      <c r="HM37" s="184"/>
      <c r="HN37" s="184"/>
      <c r="HO37" s="184"/>
      <c r="HP37" s="184"/>
      <c r="HQ37" s="184"/>
      <c r="HR37" s="184"/>
      <c r="HS37" s="184"/>
      <c r="HT37" s="184"/>
      <c r="HU37" s="184"/>
      <c r="HV37" s="184"/>
      <c r="HW37" s="184"/>
      <c r="HX37" s="184"/>
      <c r="HY37" s="184"/>
      <c r="HZ37" s="184"/>
      <c r="IA37" s="184"/>
      <c r="IB37" s="184"/>
      <c r="IC37" s="184"/>
      <c r="ID37" s="184"/>
      <c r="IE37" s="184"/>
      <c r="IF37" s="184"/>
      <c r="IG37" s="184"/>
      <c r="IH37" s="184"/>
      <c r="II37" s="184"/>
      <c r="IJ37" s="184"/>
      <c r="IK37" s="184"/>
      <c r="IL37" s="184"/>
      <c r="IM37" s="184"/>
      <c r="IN37" s="184"/>
      <c r="IO37" s="184"/>
      <c r="IP37" s="184"/>
      <c r="IQ37" s="184"/>
      <c r="IR37" s="184"/>
      <c r="IS37" s="184"/>
      <c r="IT37" s="184"/>
      <c r="IU37" s="184"/>
      <c r="IV37" s="184"/>
      <c r="IW37" s="184"/>
      <c r="IX37" s="184"/>
      <c r="IY37" s="184"/>
      <c r="IZ37" s="184"/>
      <c r="JA37" s="184"/>
      <c r="JB37" s="184"/>
      <c r="JC37" s="184"/>
      <c r="JD37" s="184"/>
      <c r="JE37" s="184"/>
      <c r="JF37" s="184"/>
      <c r="JG37" s="184"/>
      <c r="JH37" s="184"/>
      <c r="JI37" s="184"/>
      <c r="JJ37" s="184"/>
      <c r="JK37" s="184"/>
      <c r="JL37" s="184"/>
      <c r="JM37" s="184"/>
      <c r="JN37" s="184"/>
      <c r="JO37" s="184"/>
      <c r="JP37" s="184"/>
      <c r="JQ37" s="184"/>
      <c r="JR37" s="184"/>
      <c r="JS37" s="184"/>
      <c r="JT37" s="184"/>
      <c r="JU37" s="184"/>
      <c r="JV37" s="184"/>
      <c r="JW37" s="184"/>
      <c r="JX37" s="184"/>
      <c r="JY37" s="184"/>
      <c r="JZ37" s="184"/>
      <c r="KA37" s="184"/>
      <c r="KB37" s="184"/>
      <c r="KC37" s="184"/>
      <c r="KD37" s="184"/>
      <c r="KE37" s="184"/>
      <c r="KF37" s="184"/>
      <c r="KG37" s="184"/>
      <c r="KH37" s="184"/>
      <c r="KI37" s="184"/>
      <c r="KJ37" s="184"/>
      <c r="KK37" s="184"/>
      <c r="KL37" s="184"/>
      <c r="KM37" s="184"/>
      <c r="KN37" s="184"/>
      <c r="KO37" s="184"/>
      <c r="KP37" s="184"/>
    </row>
    <row r="38" spans="1:302" s="135" customFormat="1" ht="20.25" customHeight="1">
      <c r="A38" s="181" t="s">
        <v>224</v>
      </c>
      <c r="B38" s="229" t="s">
        <v>146</v>
      </c>
      <c r="C38" s="229"/>
      <c r="D38" s="229"/>
      <c r="E38" s="230"/>
      <c r="F38" s="189">
        <f>день_первый!Z55+день_второй!Z33+день_третий!Z39+день_четвертый!Z28+день_пятый!Z43+день_шестой!Z57+день_седьмой!Z46+день_восьмой!Z33+день_девятый!Z48</f>
        <v>3.63</v>
      </c>
      <c r="G38" s="145">
        <v>250</v>
      </c>
      <c r="H38" s="183">
        <f t="shared" si="0"/>
        <v>907.5</v>
      </c>
      <c r="I38" s="184"/>
      <c r="J38" s="185"/>
      <c r="K38" s="186">
        <f>(F38*2)+день_первый!Z55</f>
        <v>7.26</v>
      </c>
      <c r="L38" s="183">
        <f t="shared" si="1"/>
        <v>1815</v>
      </c>
      <c r="M38" s="145">
        <f t="shared" si="2"/>
        <v>145.19999999999999</v>
      </c>
      <c r="N38" s="175">
        <f t="shared" si="3"/>
        <v>36300</v>
      </c>
      <c r="O38" s="175">
        <v>9.68</v>
      </c>
      <c r="P38" s="175">
        <f t="shared" si="4"/>
        <v>2420</v>
      </c>
      <c r="Q38" s="186">
        <f t="shared" si="5"/>
        <v>145.19999999999999</v>
      </c>
      <c r="R38" s="175">
        <f t="shared" si="6"/>
        <v>36300</v>
      </c>
      <c r="S38" s="175">
        <v>9.68</v>
      </c>
      <c r="T38" s="175">
        <f t="shared" si="7"/>
        <v>2420</v>
      </c>
      <c r="U38" s="187">
        <f t="shared" si="8"/>
        <v>145.19999999999999</v>
      </c>
      <c r="V38" s="175">
        <f t="shared" si="9"/>
        <v>36300</v>
      </c>
      <c r="W38" s="175">
        <v>9.68</v>
      </c>
      <c r="X38" s="175">
        <f t="shared" si="10"/>
        <v>2420</v>
      </c>
      <c r="Y38" s="187">
        <f t="shared" si="11"/>
        <v>145.19999999999999</v>
      </c>
      <c r="Z38" s="175">
        <f t="shared" si="12"/>
        <v>36300</v>
      </c>
      <c r="AA38" s="175">
        <v>9.68</v>
      </c>
      <c r="AB38" s="175">
        <f t="shared" si="13"/>
        <v>2420</v>
      </c>
      <c r="AC38" s="187">
        <f t="shared" si="14"/>
        <v>145.19999999999999</v>
      </c>
      <c r="AD38" s="175">
        <f t="shared" si="15"/>
        <v>36300</v>
      </c>
      <c r="AE38" s="175">
        <v>9.68</v>
      </c>
      <c r="AF38" s="175">
        <f t="shared" si="16"/>
        <v>2420</v>
      </c>
      <c r="AG38" s="187">
        <f t="shared" si="17"/>
        <v>145.19999999999999</v>
      </c>
      <c r="AH38" s="175">
        <f t="shared" si="18"/>
        <v>36300</v>
      </c>
      <c r="AI38" s="175">
        <v>9.68</v>
      </c>
      <c r="AJ38" s="175">
        <f t="shared" si="19"/>
        <v>2420</v>
      </c>
      <c r="AK38" s="187">
        <f t="shared" si="20"/>
        <v>108.89999999999999</v>
      </c>
      <c r="AL38" s="175">
        <f t="shared" si="21"/>
        <v>27225</v>
      </c>
      <c r="AM38" s="175">
        <v>7.28</v>
      </c>
      <c r="AN38" s="175">
        <f t="shared" si="22"/>
        <v>1820</v>
      </c>
      <c r="AO38" s="187">
        <f t="shared" si="23"/>
        <v>108.89999999999999</v>
      </c>
      <c r="AP38" s="175">
        <f t="shared" si="24"/>
        <v>27225</v>
      </c>
      <c r="AQ38" s="175">
        <v>7.28</v>
      </c>
      <c r="AR38" s="175">
        <f t="shared" si="25"/>
        <v>1820</v>
      </c>
      <c r="AS38" s="187">
        <f t="shared" si="26"/>
        <v>181.5</v>
      </c>
      <c r="AT38" s="175">
        <f t="shared" si="27"/>
        <v>45375</v>
      </c>
      <c r="AU38" s="175">
        <v>12.12</v>
      </c>
      <c r="AV38" s="175">
        <f t="shared" si="28"/>
        <v>3030</v>
      </c>
      <c r="AW38" s="187">
        <f t="shared" si="29"/>
        <v>145.19999999999999</v>
      </c>
      <c r="AX38" s="175">
        <f t="shared" si="30"/>
        <v>36300</v>
      </c>
      <c r="AY38" s="175">
        <v>9.68</v>
      </c>
      <c r="AZ38" s="175">
        <f t="shared" si="31"/>
        <v>2420</v>
      </c>
      <c r="BA38" s="187">
        <f t="shared" si="32"/>
        <v>181.5</v>
      </c>
      <c r="BB38" s="175">
        <f t="shared" si="33"/>
        <v>45375</v>
      </c>
      <c r="BC38" s="175">
        <v>12.12</v>
      </c>
      <c r="BD38" s="175">
        <f t="shared" si="34"/>
        <v>3030</v>
      </c>
      <c r="BE38" s="187">
        <f t="shared" si="35"/>
        <v>108.89999999999999</v>
      </c>
      <c r="BF38" s="175">
        <f t="shared" si="36"/>
        <v>27225</v>
      </c>
      <c r="BG38" s="175">
        <v>7.28</v>
      </c>
      <c r="BH38" s="175">
        <f t="shared" si="37"/>
        <v>1820</v>
      </c>
      <c r="BI38" s="187">
        <f t="shared" si="38"/>
        <v>108.89999999999999</v>
      </c>
      <c r="BJ38" s="175">
        <f t="shared" si="39"/>
        <v>27225</v>
      </c>
      <c r="BK38" s="175">
        <v>7.28</v>
      </c>
      <c r="BL38" s="175">
        <f t="shared" si="40"/>
        <v>1820</v>
      </c>
      <c r="BM38" s="187">
        <f t="shared" si="41"/>
        <v>72.599999999999994</v>
      </c>
      <c r="BN38" s="175">
        <f t="shared" si="42"/>
        <v>18150</v>
      </c>
      <c r="BO38" s="175">
        <v>4.84</v>
      </c>
      <c r="BP38" s="175">
        <f t="shared" si="43"/>
        <v>1210</v>
      </c>
      <c r="BQ38" s="187">
        <f t="shared" si="44"/>
        <v>108.89999999999999</v>
      </c>
      <c r="BR38" s="175">
        <f t="shared" si="45"/>
        <v>27225</v>
      </c>
      <c r="BS38" s="175">
        <v>7.28</v>
      </c>
      <c r="BT38" s="175">
        <f t="shared" si="46"/>
        <v>1820</v>
      </c>
      <c r="BU38" s="187">
        <f t="shared" si="47"/>
        <v>58.08</v>
      </c>
      <c r="BV38" s="175">
        <f t="shared" si="48"/>
        <v>14520</v>
      </c>
      <c r="BW38" s="175">
        <v>3.88</v>
      </c>
      <c r="BX38" s="175">
        <f t="shared" si="49"/>
        <v>970</v>
      </c>
      <c r="BY38" s="187">
        <f t="shared" si="50"/>
        <v>2054.5800000000004</v>
      </c>
      <c r="BZ38" s="175">
        <f t="shared" si="51"/>
        <v>513645</v>
      </c>
      <c r="CA38" s="175">
        <f t="shared" si="52"/>
        <v>137.12</v>
      </c>
      <c r="CB38" s="175">
        <f t="shared" si="53"/>
        <v>34280</v>
      </c>
      <c r="CC38" s="188"/>
      <c r="CD38" s="184"/>
      <c r="CE38" s="187">
        <f t="shared" si="54"/>
        <v>72.599999999999994</v>
      </c>
      <c r="CF38" s="175">
        <f t="shared" si="55"/>
        <v>18150</v>
      </c>
      <c r="CG38" s="175">
        <v>4.84</v>
      </c>
      <c r="CH38" s="175">
        <f t="shared" si="56"/>
        <v>1210</v>
      </c>
      <c r="CI38" s="187">
        <f t="shared" si="57"/>
        <v>108.89999999999999</v>
      </c>
      <c r="CJ38" s="175">
        <f t="shared" si="58"/>
        <v>27225</v>
      </c>
      <c r="CK38" s="175">
        <v>7.28</v>
      </c>
      <c r="CL38" s="175">
        <f t="shared" si="59"/>
        <v>1820</v>
      </c>
      <c r="CM38" s="187">
        <f t="shared" si="60"/>
        <v>72.599999999999994</v>
      </c>
      <c r="CN38" s="175">
        <f t="shared" si="61"/>
        <v>18150</v>
      </c>
      <c r="CO38" s="175">
        <v>4.84</v>
      </c>
      <c r="CP38" s="175">
        <f t="shared" si="62"/>
        <v>1210</v>
      </c>
      <c r="CQ38" s="187">
        <f t="shared" si="63"/>
        <v>435.59999999999997</v>
      </c>
      <c r="CR38" s="175">
        <f t="shared" si="64"/>
        <v>108900</v>
      </c>
      <c r="CS38" s="175">
        <v>29.04</v>
      </c>
      <c r="CT38" s="175">
        <f t="shared" si="65"/>
        <v>7260</v>
      </c>
      <c r="CU38" s="187">
        <f t="shared" si="66"/>
        <v>689.69999999999993</v>
      </c>
      <c r="CV38" s="175">
        <f t="shared" si="67"/>
        <v>172425</v>
      </c>
      <c r="CW38" s="175">
        <f t="shared" si="68"/>
        <v>46</v>
      </c>
      <c r="CX38" s="175">
        <f t="shared" si="69"/>
        <v>11500</v>
      </c>
      <c r="CY38" s="175">
        <f t="shared" si="70"/>
        <v>183.12</v>
      </c>
      <c r="CZ38" s="175">
        <f t="shared" si="71"/>
        <v>45780</v>
      </c>
      <c r="DA38" s="184"/>
      <c r="DB38" s="184"/>
      <c r="DC38" s="184"/>
      <c r="DD38" s="184"/>
      <c r="DE38" s="184"/>
      <c r="DF38" s="184"/>
      <c r="DG38" s="184"/>
      <c r="DH38" s="184"/>
      <c r="DI38" s="184"/>
      <c r="DJ38" s="184"/>
      <c r="DK38" s="184"/>
      <c r="DL38" s="184"/>
      <c r="DM38" s="184"/>
      <c r="DN38" s="184"/>
      <c r="DO38" s="184"/>
      <c r="DP38" s="184"/>
      <c r="DQ38" s="184"/>
      <c r="DR38" s="184"/>
      <c r="DS38" s="184"/>
      <c r="DT38" s="184"/>
      <c r="DU38" s="184"/>
      <c r="DV38" s="184"/>
      <c r="DW38" s="184"/>
      <c r="DX38" s="184"/>
      <c r="DY38" s="184"/>
      <c r="DZ38" s="184"/>
      <c r="EA38" s="184"/>
      <c r="EB38" s="184"/>
      <c r="EC38" s="184"/>
      <c r="ED38" s="184"/>
      <c r="EE38" s="184"/>
      <c r="EF38" s="184"/>
      <c r="EG38" s="184"/>
      <c r="EH38" s="184"/>
      <c r="EI38" s="184"/>
      <c r="EJ38" s="184"/>
      <c r="EK38" s="184"/>
      <c r="EL38" s="184"/>
      <c r="EM38" s="184"/>
      <c r="EN38" s="184"/>
      <c r="EO38" s="184"/>
      <c r="EP38" s="184"/>
      <c r="EQ38" s="184"/>
      <c r="ER38" s="184"/>
      <c r="ES38" s="184"/>
      <c r="ET38" s="184"/>
      <c r="EU38" s="184"/>
      <c r="EV38" s="184"/>
      <c r="EW38" s="184"/>
      <c r="EX38" s="184"/>
      <c r="EY38" s="184"/>
      <c r="EZ38" s="184"/>
      <c r="FA38" s="184"/>
      <c r="FB38" s="184"/>
      <c r="FC38" s="184"/>
      <c r="FD38" s="184"/>
      <c r="FE38" s="184"/>
      <c r="FF38" s="184"/>
      <c r="FG38" s="184"/>
      <c r="FH38" s="184"/>
      <c r="FI38" s="184"/>
      <c r="FJ38" s="184"/>
      <c r="FK38" s="184"/>
      <c r="FL38" s="184"/>
      <c r="FM38" s="184"/>
      <c r="FN38" s="184"/>
      <c r="FO38" s="184"/>
      <c r="FP38" s="184"/>
      <c r="FQ38" s="184"/>
      <c r="FR38" s="184"/>
      <c r="FS38" s="184"/>
      <c r="FT38" s="184"/>
      <c r="FU38" s="184"/>
      <c r="FV38" s="184"/>
      <c r="FW38" s="184"/>
      <c r="FX38" s="184"/>
      <c r="FY38" s="184"/>
      <c r="FZ38" s="184"/>
      <c r="GA38" s="184"/>
      <c r="GB38" s="184"/>
      <c r="GC38" s="184"/>
      <c r="GD38" s="184"/>
      <c r="GE38" s="184"/>
      <c r="GF38" s="184"/>
      <c r="GG38" s="184"/>
      <c r="GH38" s="184"/>
      <c r="GI38" s="184"/>
      <c r="GJ38" s="184"/>
      <c r="GK38" s="184"/>
      <c r="GL38" s="184"/>
      <c r="GM38" s="184"/>
      <c r="GN38" s="184"/>
      <c r="GO38" s="184"/>
      <c r="GP38" s="184"/>
      <c r="GQ38" s="184"/>
      <c r="GR38" s="184"/>
      <c r="GS38" s="184"/>
      <c r="GT38" s="184"/>
      <c r="GU38" s="184"/>
      <c r="GV38" s="184"/>
      <c r="GW38" s="184"/>
      <c r="GX38" s="184"/>
      <c r="GY38" s="184"/>
      <c r="GZ38" s="184"/>
      <c r="HA38" s="184"/>
      <c r="HB38" s="184"/>
      <c r="HC38" s="184"/>
      <c r="HD38" s="184"/>
      <c r="HE38" s="184"/>
      <c r="HF38" s="184"/>
      <c r="HG38" s="184"/>
      <c r="HH38" s="184"/>
      <c r="HI38" s="184"/>
      <c r="HJ38" s="184"/>
      <c r="HK38" s="184"/>
      <c r="HL38" s="184"/>
      <c r="HM38" s="184"/>
      <c r="HN38" s="184"/>
      <c r="HO38" s="184"/>
      <c r="HP38" s="184"/>
      <c r="HQ38" s="184"/>
      <c r="HR38" s="184"/>
      <c r="HS38" s="184"/>
      <c r="HT38" s="184"/>
      <c r="HU38" s="184"/>
      <c r="HV38" s="184"/>
      <c r="HW38" s="184"/>
      <c r="HX38" s="184"/>
      <c r="HY38" s="184"/>
      <c r="HZ38" s="184"/>
      <c r="IA38" s="184"/>
      <c r="IB38" s="184"/>
      <c r="IC38" s="184"/>
      <c r="ID38" s="184"/>
      <c r="IE38" s="184"/>
      <c r="IF38" s="184"/>
      <c r="IG38" s="184"/>
      <c r="IH38" s="184"/>
      <c r="II38" s="184"/>
      <c r="IJ38" s="184"/>
      <c r="IK38" s="184"/>
      <c r="IL38" s="184"/>
      <c r="IM38" s="184"/>
      <c r="IN38" s="184"/>
      <c r="IO38" s="184"/>
      <c r="IP38" s="184"/>
      <c r="IQ38" s="184"/>
      <c r="IR38" s="184"/>
      <c r="IS38" s="184"/>
      <c r="IT38" s="184"/>
      <c r="IU38" s="184"/>
      <c r="IV38" s="184"/>
      <c r="IW38" s="184"/>
      <c r="IX38" s="184"/>
      <c r="IY38" s="184"/>
      <c r="IZ38" s="184"/>
      <c r="JA38" s="184"/>
      <c r="JB38" s="184"/>
      <c r="JC38" s="184"/>
      <c r="JD38" s="184"/>
      <c r="JE38" s="184"/>
      <c r="JF38" s="184"/>
      <c r="JG38" s="184"/>
      <c r="JH38" s="184"/>
      <c r="JI38" s="184"/>
      <c r="JJ38" s="184"/>
      <c r="JK38" s="184"/>
      <c r="JL38" s="184"/>
      <c r="JM38" s="184"/>
      <c r="JN38" s="184"/>
      <c r="JO38" s="184"/>
      <c r="JP38" s="184"/>
      <c r="JQ38" s="184"/>
      <c r="JR38" s="184"/>
      <c r="JS38" s="184"/>
      <c r="JT38" s="184"/>
      <c r="JU38" s="184"/>
      <c r="JV38" s="184"/>
      <c r="JW38" s="184"/>
      <c r="JX38" s="184"/>
      <c r="JY38" s="184"/>
      <c r="JZ38" s="184"/>
      <c r="KA38" s="184"/>
      <c r="KB38" s="184"/>
      <c r="KC38" s="184"/>
      <c r="KD38" s="184"/>
      <c r="KE38" s="184"/>
      <c r="KF38" s="184"/>
      <c r="KG38" s="184"/>
      <c r="KH38" s="184"/>
      <c r="KI38" s="184"/>
      <c r="KJ38" s="184"/>
      <c r="KK38" s="184"/>
      <c r="KL38" s="184"/>
      <c r="KM38" s="184"/>
      <c r="KN38" s="184"/>
      <c r="KO38" s="184"/>
      <c r="KP38" s="184"/>
    </row>
    <row r="39" spans="1:302" s="135" customFormat="1" ht="20.25" customHeight="1">
      <c r="A39" s="181" t="s">
        <v>225</v>
      </c>
      <c r="B39" s="229" t="s">
        <v>110</v>
      </c>
      <c r="C39" s="229"/>
      <c r="D39" s="229"/>
      <c r="E39" s="230"/>
      <c r="F39" s="182">
        <f>день_второй!Z47+день_пятый!Z46+день_восьмой!Z46+день_девятый!Z46</f>
        <v>1.5936000000000001</v>
      </c>
      <c r="G39" s="145">
        <v>50</v>
      </c>
      <c r="H39" s="183">
        <f t="shared" si="0"/>
        <v>79.680000000000007</v>
      </c>
      <c r="I39" s="184"/>
      <c r="J39" s="185"/>
      <c r="K39" s="186">
        <f>(F39*2)</f>
        <v>3.1872000000000003</v>
      </c>
      <c r="L39" s="183">
        <f t="shared" si="1"/>
        <v>159.36000000000001</v>
      </c>
      <c r="M39" s="145">
        <f t="shared" si="2"/>
        <v>63.744000000000007</v>
      </c>
      <c r="N39" s="175">
        <f t="shared" si="3"/>
        <v>3187.2000000000003</v>
      </c>
      <c r="O39" s="175">
        <v>4.24</v>
      </c>
      <c r="P39" s="175">
        <f t="shared" si="4"/>
        <v>212</v>
      </c>
      <c r="Q39" s="186">
        <f t="shared" si="5"/>
        <v>63.744000000000007</v>
      </c>
      <c r="R39" s="175">
        <f t="shared" si="6"/>
        <v>3187.2000000000003</v>
      </c>
      <c r="S39" s="175">
        <v>4.24</v>
      </c>
      <c r="T39" s="175">
        <f t="shared" si="7"/>
        <v>212</v>
      </c>
      <c r="U39" s="187">
        <f t="shared" si="8"/>
        <v>63.744000000000007</v>
      </c>
      <c r="V39" s="175">
        <f t="shared" si="9"/>
        <v>3187.2000000000003</v>
      </c>
      <c r="W39" s="175">
        <v>4.24</v>
      </c>
      <c r="X39" s="175">
        <f t="shared" si="10"/>
        <v>212</v>
      </c>
      <c r="Y39" s="187">
        <f t="shared" si="11"/>
        <v>63.744000000000007</v>
      </c>
      <c r="Z39" s="175">
        <f t="shared" si="12"/>
        <v>3187.2000000000003</v>
      </c>
      <c r="AA39" s="175">
        <v>4.24</v>
      </c>
      <c r="AB39" s="175">
        <f t="shared" si="13"/>
        <v>212</v>
      </c>
      <c r="AC39" s="187">
        <f t="shared" si="14"/>
        <v>63.744000000000007</v>
      </c>
      <c r="AD39" s="175">
        <f t="shared" si="15"/>
        <v>3187.2000000000003</v>
      </c>
      <c r="AE39" s="175">
        <v>4.24</v>
      </c>
      <c r="AF39" s="175">
        <f t="shared" si="16"/>
        <v>212</v>
      </c>
      <c r="AG39" s="187">
        <f t="shared" si="17"/>
        <v>63.744000000000007</v>
      </c>
      <c r="AH39" s="175">
        <f t="shared" si="18"/>
        <v>3187.2000000000003</v>
      </c>
      <c r="AI39" s="175">
        <v>4.24</v>
      </c>
      <c r="AJ39" s="175">
        <f t="shared" si="19"/>
        <v>212</v>
      </c>
      <c r="AK39" s="187">
        <f t="shared" si="20"/>
        <v>47.808000000000007</v>
      </c>
      <c r="AL39" s="175">
        <f t="shared" si="21"/>
        <v>2390.4</v>
      </c>
      <c r="AM39" s="175">
        <v>3.1871999999999998</v>
      </c>
      <c r="AN39" s="175">
        <f t="shared" si="22"/>
        <v>159.35999999999999</v>
      </c>
      <c r="AO39" s="187">
        <f t="shared" si="23"/>
        <v>47.808000000000007</v>
      </c>
      <c r="AP39" s="175">
        <f t="shared" si="24"/>
        <v>2390.4</v>
      </c>
      <c r="AQ39" s="175">
        <v>3.1871999999999998</v>
      </c>
      <c r="AR39" s="175">
        <f t="shared" si="25"/>
        <v>159.35999999999999</v>
      </c>
      <c r="AS39" s="187">
        <f t="shared" si="26"/>
        <v>79.680000000000007</v>
      </c>
      <c r="AT39" s="175">
        <f t="shared" si="27"/>
        <v>3984.0000000000005</v>
      </c>
      <c r="AU39" s="175">
        <v>5.31</v>
      </c>
      <c r="AV39" s="175">
        <f t="shared" si="28"/>
        <v>265.5</v>
      </c>
      <c r="AW39" s="187">
        <f t="shared" si="29"/>
        <v>63.744000000000007</v>
      </c>
      <c r="AX39" s="175">
        <f t="shared" si="30"/>
        <v>3187.2000000000003</v>
      </c>
      <c r="AY39" s="175">
        <v>4.24</v>
      </c>
      <c r="AZ39" s="175">
        <f t="shared" si="31"/>
        <v>212</v>
      </c>
      <c r="BA39" s="187">
        <f t="shared" si="32"/>
        <v>79.680000000000007</v>
      </c>
      <c r="BB39" s="175">
        <f t="shared" si="33"/>
        <v>3984.0000000000005</v>
      </c>
      <c r="BC39" s="175">
        <v>5.31</v>
      </c>
      <c r="BD39" s="175">
        <f t="shared" si="34"/>
        <v>265.5</v>
      </c>
      <c r="BE39" s="187">
        <f t="shared" si="35"/>
        <v>47.808000000000007</v>
      </c>
      <c r="BF39" s="175">
        <f t="shared" si="36"/>
        <v>2390.4</v>
      </c>
      <c r="BG39" s="175">
        <v>3.1871999999999998</v>
      </c>
      <c r="BH39" s="175">
        <f t="shared" si="37"/>
        <v>159.35999999999999</v>
      </c>
      <c r="BI39" s="187">
        <f t="shared" si="38"/>
        <v>47.808000000000007</v>
      </c>
      <c r="BJ39" s="175">
        <f t="shared" si="39"/>
        <v>2390.4</v>
      </c>
      <c r="BK39" s="175">
        <v>3.1871999999999998</v>
      </c>
      <c r="BL39" s="175">
        <f t="shared" si="40"/>
        <v>159.35999999999999</v>
      </c>
      <c r="BM39" s="187">
        <f t="shared" si="41"/>
        <v>31.872000000000003</v>
      </c>
      <c r="BN39" s="175">
        <f t="shared" si="42"/>
        <v>1593.6000000000001</v>
      </c>
      <c r="BO39" s="175">
        <v>2.12</v>
      </c>
      <c r="BP39" s="175">
        <f t="shared" si="43"/>
        <v>106</v>
      </c>
      <c r="BQ39" s="187">
        <f t="shared" si="44"/>
        <v>47.808000000000007</v>
      </c>
      <c r="BR39" s="175">
        <f t="shared" si="45"/>
        <v>2390.4</v>
      </c>
      <c r="BS39" s="175">
        <v>3.1871999999999998</v>
      </c>
      <c r="BT39" s="175">
        <f t="shared" si="46"/>
        <v>159.35999999999999</v>
      </c>
      <c r="BU39" s="187">
        <f t="shared" si="47"/>
        <v>25.497600000000002</v>
      </c>
      <c r="BV39" s="175">
        <f t="shared" si="48"/>
        <v>1274.8800000000001</v>
      </c>
      <c r="BW39" s="175">
        <v>1.71</v>
      </c>
      <c r="BX39" s="175">
        <v>85.34</v>
      </c>
      <c r="BY39" s="187">
        <f t="shared" si="50"/>
        <v>901.97759999999994</v>
      </c>
      <c r="BZ39" s="175">
        <f t="shared" si="51"/>
        <v>45098.880000000005</v>
      </c>
      <c r="CA39" s="175">
        <f>O39+S39+W39+AA39+AE39+AI39+AM39+AQ39+AU39+AY39+BC39+BG39+BK39+BO39+BS39+BW39</f>
        <v>60.066000000000003</v>
      </c>
      <c r="CB39" s="175">
        <f t="shared" si="53"/>
        <v>3003.1400000000003</v>
      </c>
      <c r="CC39" s="188"/>
      <c r="CD39" s="184"/>
      <c r="CE39" s="187">
        <f t="shared" si="54"/>
        <v>31.872000000000003</v>
      </c>
      <c r="CF39" s="175">
        <f t="shared" si="55"/>
        <v>1593.6000000000001</v>
      </c>
      <c r="CG39" s="175">
        <v>2.12</v>
      </c>
      <c r="CH39" s="175">
        <f t="shared" si="56"/>
        <v>106</v>
      </c>
      <c r="CI39" s="187">
        <f t="shared" si="57"/>
        <v>47.808000000000007</v>
      </c>
      <c r="CJ39" s="175">
        <f t="shared" si="58"/>
        <v>2390.4</v>
      </c>
      <c r="CK39" s="175">
        <v>3.1871999999999998</v>
      </c>
      <c r="CL39" s="175">
        <f t="shared" si="59"/>
        <v>159.35999999999999</v>
      </c>
      <c r="CM39" s="187">
        <f t="shared" si="60"/>
        <v>31.872000000000003</v>
      </c>
      <c r="CN39" s="175">
        <f t="shared" si="61"/>
        <v>1593.6000000000001</v>
      </c>
      <c r="CO39" s="175">
        <v>2.12</v>
      </c>
      <c r="CP39" s="175">
        <f t="shared" si="62"/>
        <v>106</v>
      </c>
      <c r="CQ39" s="187">
        <f t="shared" si="63"/>
        <v>191.23200000000003</v>
      </c>
      <c r="CR39" s="175">
        <f t="shared" si="64"/>
        <v>9561.6</v>
      </c>
      <c r="CS39" s="175">
        <v>12.74</v>
      </c>
      <c r="CT39" s="175">
        <f t="shared" si="65"/>
        <v>637</v>
      </c>
      <c r="CU39" s="187">
        <f t="shared" si="66"/>
        <v>302.78400000000005</v>
      </c>
      <c r="CV39" s="175">
        <f t="shared" si="67"/>
        <v>15139.2</v>
      </c>
      <c r="CW39" s="175">
        <f t="shared" si="68"/>
        <v>20.167200000000001</v>
      </c>
      <c r="CX39" s="175">
        <f t="shared" si="69"/>
        <v>1008.36</v>
      </c>
      <c r="CY39" s="175">
        <v>80.23</v>
      </c>
      <c r="CZ39" s="175">
        <v>4011.5</v>
      </c>
      <c r="DA39" s="184"/>
      <c r="DB39" s="184"/>
      <c r="DC39" s="184"/>
      <c r="DD39" s="184"/>
      <c r="DE39" s="184"/>
      <c r="DF39" s="184"/>
      <c r="DG39" s="184"/>
      <c r="DH39" s="184"/>
      <c r="DI39" s="184"/>
      <c r="DJ39" s="184"/>
      <c r="DK39" s="184"/>
      <c r="DL39" s="184"/>
      <c r="DM39" s="184"/>
      <c r="DN39" s="184"/>
      <c r="DO39" s="184"/>
      <c r="DP39" s="184"/>
      <c r="DQ39" s="184"/>
      <c r="DR39" s="184"/>
      <c r="DS39" s="184"/>
      <c r="DT39" s="184"/>
      <c r="DU39" s="184"/>
      <c r="DV39" s="184"/>
      <c r="DW39" s="184"/>
      <c r="DX39" s="184"/>
      <c r="DY39" s="184"/>
      <c r="DZ39" s="184"/>
      <c r="EA39" s="184"/>
      <c r="EB39" s="184"/>
      <c r="EC39" s="184"/>
      <c r="ED39" s="184"/>
      <c r="EE39" s="184"/>
      <c r="EF39" s="184"/>
      <c r="EG39" s="184"/>
      <c r="EH39" s="184"/>
      <c r="EI39" s="184"/>
      <c r="EJ39" s="184"/>
      <c r="EK39" s="184"/>
      <c r="EL39" s="184"/>
      <c r="EM39" s="184"/>
      <c r="EN39" s="184"/>
      <c r="EO39" s="184"/>
      <c r="EP39" s="184"/>
      <c r="EQ39" s="184"/>
      <c r="ER39" s="184"/>
      <c r="ES39" s="184"/>
      <c r="ET39" s="184"/>
      <c r="EU39" s="184"/>
      <c r="EV39" s="184"/>
      <c r="EW39" s="184"/>
      <c r="EX39" s="184"/>
      <c r="EY39" s="184"/>
      <c r="EZ39" s="184"/>
      <c r="FA39" s="184"/>
      <c r="FB39" s="184"/>
      <c r="FC39" s="184"/>
      <c r="FD39" s="184"/>
      <c r="FE39" s="184"/>
      <c r="FF39" s="184"/>
      <c r="FG39" s="184"/>
      <c r="FH39" s="184"/>
      <c r="FI39" s="184"/>
      <c r="FJ39" s="184"/>
      <c r="FK39" s="184"/>
      <c r="FL39" s="184"/>
      <c r="FM39" s="184"/>
      <c r="FN39" s="184"/>
      <c r="FO39" s="184"/>
      <c r="FP39" s="184"/>
      <c r="FQ39" s="184"/>
      <c r="FR39" s="184"/>
      <c r="FS39" s="184"/>
      <c r="FT39" s="184"/>
      <c r="FU39" s="184"/>
      <c r="FV39" s="184"/>
      <c r="FW39" s="184"/>
      <c r="FX39" s="184"/>
      <c r="FY39" s="184"/>
      <c r="FZ39" s="184"/>
      <c r="GA39" s="184"/>
      <c r="GB39" s="184"/>
      <c r="GC39" s="184"/>
      <c r="GD39" s="184"/>
      <c r="GE39" s="184"/>
      <c r="GF39" s="184"/>
      <c r="GG39" s="184"/>
      <c r="GH39" s="184"/>
      <c r="GI39" s="184"/>
      <c r="GJ39" s="184"/>
      <c r="GK39" s="184"/>
      <c r="GL39" s="184"/>
      <c r="GM39" s="184"/>
      <c r="GN39" s="184"/>
      <c r="GO39" s="184"/>
      <c r="GP39" s="184"/>
      <c r="GQ39" s="184"/>
      <c r="GR39" s="184"/>
      <c r="GS39" s="184"/>
      <c r="GT39" s="184"/>
      <c r="GU39" s="184"/>
      <c r="GV39" s="184"/>
      <c r="GW39" s="184"/>
      <c r="GX39" s="184"/>
      <c r="GY39" s="184"/>
      <c r="GZ39" s="184"/>
      <c r="HA39" s="184"/>
      <c r="HB39" s="184"/>
      <c r="HC39" s="184"/>
      <c r="HD39" s="184"/>
      <c r="HE39" s="184"/>
      <c r="HF39" s="184"/>
      <c r="HG39" s="184"/>
      <c r="HH39" s="184"/>
      <c r="HI39" s="184"/>
      <c r="HJ39" s="184"/>
      <c r="HK39" s="184"/>
      <c r="HL39" s="184"/>
      <c r="HM39" s="184"/>
      <c r="HN39" s="184"/>
      <c r="HO39" s="184"/>
      <c r="HP39" s="184"/>
      <c r="HQ39" s="184"/>
      <c r="HR39" s="184"/>
      <c r="HS39" s="184"/>
      <c r="HT39" s="184"/>
      <c r="HU39" s="184"/>
      <c r="HV39" s="184"/>
      <c r="HW39" s="184"/>
      <c r="HX39" s="184"/>
      <c r="HY39" s="184"/>
      <c r="HZ39" s="184"/>
      <c r="IA39" s="184"/>
      <c r="IB39" s="184"/>
      <c r="IC39" s="184"/>
      <c r="ID39" s="184"/>
      <c r="IE39" s="184"/>
      <c r="IF39" s="184"/>
      <c r="IG39" s="184"/>
      <c r="IH39" s="184"/>
      <c r="II39" s="184"/>
      <c r="IJ39" s="184"/>
      <c r="IK39" s="184"/>
      <c r="IL39" s="184"/>
      <c r="IM39" s="184"/>
      <c r="IN39" s="184"/>
      <c r="IO39" s="184"/>
      <c r="IP39" s="184"/>
      <c r="IQ39" s="184"/>
      <c r="IR39" s="184"/>
      <c r="IS39" s="184"/>
      <c r="IT39" s="184"/>
      <c r="IU39" s="184"/>
      <c r="IV39" s="184"/>
      <c r="IW39" s="184"/>
      <c r="IX39" s="184"/>
      <c r="IY39" s="184"/>
      <c r="IZ39" s="184"/>
      <c r="JA39" s="184"/>
      <c r="JB39" s="184"/>
      <c r="JC39" s="184"/>
      <c r="JD39" s="184"/>
      <c r="JE39" s="184"/>
      <c r="JF39" s="184"/>
      <c r="JG39" s="184"/>
      <c r="JH39" s="184"/>
      <c r="JI39" s="184"/>
      <c r="JJ39" s="184"/>
      <c r="JK39" s="184"/>
      <c r="JL39" s="184"/>
      <c r="JM39" s="184"/>
      <c r="JN39" s="184"/>
      <c r="JO39" s="184"/>
      <c r="JP39" s="184"/>
      <c r="JQ39" s="184"/>
      <c r="JR39" s="184"/>
      <c r="JS39" s="184"/>
      <c r="JT39" s="184"/>
      <c r="JU39" s="184"/>
      <c r="JV39" s="184"/>
      <c r="JW39" s="184"/>
      <c r="JX39" s="184"/>
      <c r="JY39" s="184"/>
      <c r="JZ39" s="184"/>
      <c r="KA39" s="184"/>
      <c r="KB39" s="184"/>
      <c r="KC39" s="184"/>
      <c r="KD39" s="184"/>
      <c r="KE39" s="184"/>
      <c r="KF39" s="184"/>
      <c r="KG39" s="184"/>
      <c r="KH39" s="184"/>
      <c r="KI39" s="184"/>
      <c r="KJ39" s="184"/>
      <c r="KK39" s="184"/>
      <c r="KL39" s="184"/>
      <c r="KM39" s="184"/>
      <c r="KN39" s="184"/>
      <c r="KO39" s="184"/>
      <c r="KP39" s="184"/>
    </row>
    <row r="40" spans="1:302" ht="20.25" hidden="1" customHeight="1">
      <c r="A40" s="93" t="s">
        <v>226</v>
      </c>
      <c r="B40" s="231" t="s">
        <v>227</v>
      </c>
      <c r="C40" s="231"/>
      <c r="D40" s="231"/>
      <c r="E40" s="232"/>
      <c r="F40" s="142">
        <f>день_второй!Z42+день_девятый!Z28</f>
        <v>0</v>
      </c>
      <c r="G40" s="100">
        <v>0</v>
      </c>
      <c r="H40" s="106">
        <f t="shared" si="0"/>
        <v>0</v>
      </c>
      <c r="J40" s="138"/>
      <c r="K40" s="106"/>
      <c r="L40" s="106">
        <f t="shared" si="1"/>
        <v>0</v>
      </c>
      <c r="M40" s="100">
        <f t="shared" si="2"/>
        <v>0</v>
      </c>
      <c r="N40" s="102">
        <f t="shared" si="3"/>
        <v>0</v>
      </c>
      <c r="O40" s="102"/>
      <c r="P40" s="102">
        <f t="shared" si="4"/>
        <v>0</v>
      </c>
      <c r="Q40" s="162">
        <f t="shared" si="5"/>
        <v>0</v>
      </c>
      <c r="R40" s="102">
        <f t="shared" si="6"/>
        <v>0</v>
      </c>
      <c r="S40" s="102"/>
      <c r="T40" s="102">
        <f t="shared" si="7"/>
        <v>0</v>
      </c>
      <c r="U40" s="163">
        <f t="shared" si="8"/>
        <v>0</v>
      </c>
      <c r="V40" s="102">
        <f t="shared" si="9"/>
        <v>0</v>
      </c>
      <c r="W40" s="102"/>
      <c r="X40" s="102">
        <f t="shared" si="10"/>
        <v>0</v>
      </c>
      <c r="Y40" s="163">
        <f t="shared" si="11"/>
        <v>0</v>
      </c>
      <c r="Z40" s="102">
        <f t="shared" si="12"/>
        <v>0</v>
      </c>
      <c r="AA40" s="102"/>
      <c r="AB40" s="102">
        <f t="shared" si="13"/>
        <v>0</v>
      </c>
      <c r="AC40" s="163">
        <f t="shared" si="14"/>
        <v>0</v>
      </c>
      <c r="AD40" s="102">
        <f t="shared" si="15"/>
        <v>0</v>
      </c>
      <c r="AE40" s="102"/>
      <c r="AF40" s="102">
        <f t="shared" si="16"/>
        <v>0</v>
      </c>
      <c r="AG40" s="163">
        <f t="shared" si="17"/>
        <v>0</v>
      </c>
      <c r="AH40" s="102">
        <f t="shared" si="18"/>
        <v>0</v>
      </c>
      <c r="AI40" s="102"/>
      <c r="AJ40" s="102">
        <f t="shared" si="19"/>
        <v>0</v>
      </c>
      <c r="AK40" s="163">
        <f t="shared" si="20"/>
        <v>0</v>
      </c>
      <c r="AL40" s="102">
        <f t="shared" si="21"/>
        <v>0</v>
      </c>
      <c r="AM40" s="102"/>
      <c r="AN40" s="102">
        <f t="shared" si="22"/>
        <v>0</v>
      </c>
      <c r="AO40" s="163">
        <f t="shared" si="23"/>
        <v>0</v>
      </c>
      <c r="AP40" s="102">
        <f t="shared" si="24"/>
        <v>0</v>
      </c>
      <c r="AQ40" s="102"/>
      <c r="AR40" s="102">
        <f t="shared" si="25"/>
        <v>0</v>
      </c>
      <c r="AS40" s="163">
        <f t="shared" si="26"/>
        <v>0</v>
      </c>
      <c r="AT40" s="102">
        <f t="shared" si="27"/>
        <v>0</v>
      </c>
      <c r="AU40" s="102"/>
      <c r="AV40" s="102">
        <f t="shared" si="28"/>
        <v>0</v>
      </c>
      <c r="AW40" s="163">
        <f t="shared" si="29"/>
        <v>0</v>
      </c>
      <c r="AX40" s="102">
        <f t="shared" si="30"/>
        <v>0</v>
      </c>
      <c r="AY40" s="102"/>
      <c r="AZ40" s="102">
        <f t="shared" si="31"/>
        <v>0</v>
      </c>
      <c r="BA40" s="163">
        <f t="shared" si="32"/>
        <v>0</v>
      </c>
      <c r="BB40" s="102">
        <f t="shared" si="33"/>
        <v>0</v>
      </c>
      <c r="BC40" s="102"/>
      <c r="BD40" s="102">
        <f t="shared" si="34"/>
        <v>0</v>
      </c>
      <c r="BE40" s="163">
        <f t="shared" si="35"/>
        <v>0</v>
      </c>
      <c r="BF40" s="102">
        <f t="shared" si="36"/>
        <v>0</v>
      </c>
      <c r="BG40" s="102"/>
      <c r="BH40" s="102">
        <f t="shared" si="37"/>
        <v>0</v>
      </c>
      <c r="BI40" s="163">
        <f t="shared" si="38"/>
        <v>0</v>
      </c>
      <c r="BJ40" s="102">
        <f t="shared" si="39"/>
        <v>0</v>
      </c>
      <c r="BK40" s="102"/>
      <c r="BL40" s="102">
        <f t="shared" si="40"/>
        <v>0</v>
      </c>
      <c r="BM40" s="163">
        <f t="shared" si="41"/>
        <v>0</v>
      </c>
      <c r="BN40" s="102">
        <f t="shared" si="42"/>
        <v>0</v>
      </c>
      <c r="BO40" s="102"/>
      <c r="BP40" s="102">
        <f t="shared" si="43"/>
        <v>0</v>
      </c>
      <c r="BQ40" s="163">
        <f t="shared" si="44"/>
        <v>0</v>
      </c>
      <c r="BR40" s="102">
        <f t="shared" si="45"/>
        <v>0</v>
      </c>
      <c r="BS40" s="102"/>
      <c r="BT40" s="102">
        <f t="shared" si="46"/>
        <v>0</v>
      </c>
      <c r="BU40" s="163">
        <f t="shared" si="47"/>
        <v>0</v>
      </c>
      <c r="BV40" s="102">
        <f t="shared" si="48"/>
        <v>0</v>
      </c>
      <c r="BW40" s="102"/>
      <c r="BX40" s="102">
        <f t="shared" si="49"/>
        <v>0</v>
      </c>
      <c r="BY40" s="163">
        <f t="shared" si="50"/>
        <v>0</v>
      </c>
      <c r="BZ40" s="102">
        <f t="shared" si="51"/>
        <v>0</v>
      </c>
      <c r="CA40" s="102">
        <f t="shared" si="52"/>
        <v>0</v>
      </c>
      <c r="CB40" s="102">
        <f t="shared" si="53"/>
        <v>0</v>
      </c>
      <c r="CC40" s="139"/>
      <c r="CE40" s="163">
        <f t="shared" si="54"/>
        <v>0</v>
      </c>
      <c r="CF40" s="102">
        <f t="shared" si="55"/>
        <v>0</v>
      </c>
      <c r="CG40" s="102"/>
      <c r="CH40" s="102">
        <f t="shared" si="56"/>
        <v>0</v>
      </c>
      <c r="CI40" s="163">
        <f t="shared" si="57"/>
        <v>0</v>
      </c>
      <c r="CJ40" s="102">
        <f t="shared" si="58"/>
        <v>0</v>
      </c>
      <c r="CK40" s="102"/>
      <c r="CL40" s="102">
        <f t="shared" si="59"/>
        <v>0</v>
      </c>
      <c r="CM40" s="163">
        <f t="shared" si="60"/>
        <v>0</v>
      </c>
      <c r="CN40" s="102">
        <f t="shared" si="61"/>
        <v>0</v>
      </c>
      <c r="CO40" s="102"/>
      <c r="CP40" s="102">
        <f t="shared" si="62"/>
        <v>0</v>
      </c>
      <c r="CQ40" s="163">
        <f t="shared" si="63"/>
        <v>0</v>
      </c>
      <c r="CR40" s="102">
        <f t="shared" si="64"/>
        <v>0</v>
      </c>
      <c r="CS40" s="102"/>
      <c r="CT40" s="102">
        <f t="shared" si="65"/>
        <v>0</v>
      </c>
      <c r="CU40" s="163">
        <f t="shared" si="66"/>
        <v>0</v>
      </c>
      <c r="CV40" s="102">
        <f t="shared" si="67"/>
        <v>0</v>
      </c>
      <c r="CW40" s="102">
        <f t="shared" si="68"/>
        <v>0</v>
      </c>
      <c r="CX40" s="102">
        <f t="shared" si="69"/>
        <v>0</v>
      </c>
      <c r="CY40" s="102">
        <f t="shared" si="70"/>
        <v>0</v>
      </c>
      <c r="CZ40" s="102">
        <f t="shared" si="71"/>
        <v>0</v>
      </c>
    </row>
    <row r="41" spans="1:302" s="135" customFormat="1" ht="20.25" customHeight="1">
      <c r="A41" s="181" t="s">
        <v>228</v>
      </c>
      <c r="B41" s="229" t="s">
        <v>69</v>
      </c>
      <c r="C41" s="229"/>
      <c r="D41" s="229"/>
      <c r="E41" s="230"/>
      <c r="F41" s="182">
        <f>день_девятый!Z34+день_восьмой!Z48+день_шестой!Z32+день_пятый!Z53+день_второй!Z28+день_первый!Z32</f>
        <v>6.3E-3</v>
      </c>
      <c r="G41" s="145">
        <v>550</v>
      </c>
      <c r="H41" s="183">
        <f t="shared" si="0"/>
        <v>3.4649999999999999</v>
      </c>
      <c r="I41" s="184"/>
      <c r="J41" s="185"/>
      <c r="K41" s="186">
        <f>(F41*2)+день_первый!Z32</f>
        <v>1.26E-2</v>
      </c>
      <c r="L41" s="183">
        <f t="shared" si="1"/>
        <v>6.93</v>
      </c>
      <c r="M41" s="145">
        <f t="shared" si="2"/>
        <v>0.252</v>
      </c>
      <c r="N41" s="175">
        <f t="shared" si="3"/>
        <v>138.6</v>
      </c>
      <c r="O41" s="175">
        <v>0.05</v>
      </c>
      <c r="P41" s="175">
        <f t="shared" si="4"/>
        <v>27.5</v>
      </c>
      <c r="Q41" s="186">
        <f t="shared" si="5"/>
        <v>0.252</v>
      </c>
      <c r="R41" s="175">
        <f t="shared" si="6"/>
        <v>138.6</v>
      </c>
      <c r="S41" s="175">
        <v>0.05</v>
      </c>
      <c r="T41" s="175">
        <f t="shared" si="7"/>
        <v>27.5</v>
      </c>
      <c r="U41" s="187">
        <f t="shared" si="8"/>
        <v>0.252</v>
      </c>
      <c r="V41" s="175">
        <f t="shared" si="9"/>
        <v>138.6</v>
      </c>
      <c r="W41" s="175">
        <v>0.05</v>
      </c>
      <c r="X41" s="175">
        <f t="shared" si="10"/>
        <v>27.5</v>
      </c>
      <c r="Y41" s="187">
        <f t="shared" si="11"/>
        <v>0.252</v>
      </c>
      <c r="Z41" s="175">
        <f t="shared" si="12"/>
        <v>138.6</v>
      </c>
      <c r="AA41" s="175">
        <v>0.05</v>
      </c>
      <c r="AB41" s="175">
        <f t="shared" si="13"/>
        <v>27.5</v>
      </c>
      <c r="AC41" s="187">
        <f t="shared" si="14"/>
        <v>0.252</v>
      </c>
      <c r="AD41" s="175">
        <f t="shared" si="15"/>
        <v>138.6</v>
      </c>
      <c r="AE41" s="175">
        <v>0.05</v>
      </c>
      <c r="AF41" s="175">
        <f t="shared" si="16"/>
        <v>27.5</v>
      </c>
      <c r="AG41" s="187">
        <f t="shared" si="17"/>
        <v>0.252</v>
      </c>
      <c r="AH41" s="175">
        <f t="shared" si="18"/>
        <v>138.6</v>
      </c>
      <c r="AI41" s="175">
        <v>0.05</v>
      </c>
      <c r="AJ41" s="175">
        <f t="shared" si="19"/>
        <v>27.5</v>
      </c>
      <c r="AK41" s="187">
        <f t="shared" si="20"/>
        <v>0.189</v>
      </c>
      <c r="AL41" s="175">
        <f t="shared" si="21"/>
        <v>103.94999999999999</v>
      </c>
      <c r="AM41" s="175">
        <v>0.05</v>
      </c>
      <c r="AN41" s="175">
        <f t="shared" si="22"/>
        <v>27.5</v>
      </c>
      <c r="AO41" s="187">
        <f t="shared" si="23"/>
        <v>0.189</v>
      </c>
      <c r="AP41" s="175">
        <f t="shared" si="24"/>
        <v>103.94999999999999</v>
      </c>
      <c r="AQ41" s="175">
        <v>0.05</v>
      </c>
      <c r="AR41" s="175">
        <f t="shared" si="25"/>
        <v>27.5</v>
      </c>
      <c r="AS41" s="187">
        <f t="shared" si="26"/>
        <v>0.315</v>
      </c>
      <c r="AT41" s="175">
        <f t="shared" si="27"/>
        <v>173.25</v>
      </c>
      <c r="AU41" s="175">
        <v>0.05</v>
      </c>
      <c r="AV41" s="175">
        <f t="shared" si="28"/>
        <v>27.5</v>
      </c>
      <c r="AW41" s="187">
        <f t="shared" si="29"/>
        <v>0.252</v>
      </c>
      <c r="AX41" s="175">
        <f t="shared" si="30"/>
        <v>138.6</v>
      </c>
      <c r="AY41" s="175">
        <v>0.05</v>
      </c>
      <c r="AZ41" s="175">
        <f t="shared" si="31"/>
        <v>27.5</v>
      </c>
      <c r="BA41" s="187">
        <f t="shared" si="32"/>
        <v>0.315</v>
      </c>
      <c r="BB41" s="175">
        <f t="shared" si="33"/>
        <v>173.25</v>
      </c>
      <c r="BC41" s="175">
        <v>0.05</v>
      </c>
      <c r="BD41" s="175">
        <f t="shared" si="34"/>
        <v>27.5</v>
      </c>
      <c r="BE41" s="187">
        <f t="shared" si="35"/>
        <v>0.189</v>
      </c>
      <c r="BF41" s="175">
        <f t="shared" si="36"/>
        <v>103.94999999999999</v>
      </c>
      <c r="BG41" s="175">
        <v>0.05</v>
      </c>
      <c r="BH41" s="175">
        <f t="shared" si="37"/>
        <v>27.5</v>
      </c>
      <c r="BI41" s="187">
        <f t="shared" si="38"/>
        <v>0.189</v>
      </c>
      <c r="BJ41" s="175">
        <f t="shared" si="39"/>
        <v>103.94999999999999</v>
      </c>
      <c r="BK41" s="175">
        <v>0.05</v>
      </c>
      <c r="BL41" s="175">
        <f t="shared" si="40"/>
        <v>27.5</v>
      </c>
      <c r="BM41" s="187">
        <f t="shared" si="41"/>
        <v>0.126</v>
      </c>
      <c r="BN41" s="175">
        <f t="shared" si="42"/>
        <v>69.3</v>
      </c>
      <c r="BO41" s="175">
        <v>0.05</v>
      </c>
      <c r="BP41" s="175">
        <f t="shared" si="43"/>
        <v>27.5</v>
      </c>
      <c r="BQ41" s="187">
        <f t="shared" si="44"/>
        <v>0.189</v>
      </c>
      <c r="BR41" s="175">
        <f t="shared" si="45"/>
        <v>103.94999999999999</v>
      </c>
      <c r="BS41" s="175">
        <v>0.05</v>
      </c>
      <c r="BT41" s="175">
        <f t="shared" si="46"/>
        <v>27.5</v>
      </c>
      <c r="BU41" s="187">
        <f t="shared" si="47"/>
        <v>0.1008</v>
      </c>
      <c r="BV41" s="175">
        <f t="shared" si="48"/>
        <v>55.44</v>
      </c>
      <c r="BW41" s="175">
        <v>0.05</v>
      </c>
      <c r="BX41" s="175">
        <f t="shared" si="49"/>
        <v>27.5</v>
      </c>
      <c r="BY41" s="187">
        <f t="shared" si="50"/>
        <v>3.5657999999999999</v>
      </c>
      <c r="BZ41" s="175">
        <f t="shared" si="51"/>
        <v>1961.19</v>
      </c>
      <c r="CA41" s="175">
        <f t="shared" si="52"/>
        <v>0.80000000000000016</v>
      </c>
      <c r="CB41" s="175">
        <f t="shared" si="53"/>
        <v>440</v>
      </c>
      <c r="CC41" s="188"/>
      <c r="CD41" s="184"/>
      <c r="CE41" s="187">
        <f t="shared" si="54"/>
        <v>0.126</v>
      </c>
      <c r="CF41" s="175">
        <f t="shared" si="55"/>
        <v>69.3</v>
      </c>
      <c r="CG41" s="175">
        <v>0.05</v>
      </c>
      <c r="CH41" s="175">
        <f t="shared" si="56"/>
        <v>27.5</v>
      </c>
      <c r="CI41" s="187">
        <f t="shared" si="57"/>
        <v>0.189</v>
      </c>
      <c r="CJ41" s="175">
        <f t="shared" si="58"/>
        <v>103.94999999999999</v>
      </c>
      <c r="CK41" s="175">
        <v>0.05</v>
      </c>
      <c r="CL41" s="175">
        <f t="shared" si="59"/>
        <v>27.5</v>
      </c>
      <c r="CM41" s="187">
        <f t="shared" si="60"/>
        <v>0.126</v>
      </c>
      <c r="CN41" s="175">
        <f t="shared" si="61"/>
        <v>69.3</v>
      </c>
      <c r="CO41" s="175">
        <v>0.05</v>
      </c>
      <c r="CP41" s="175">
        <f t="shared" si="62"/>
        <v>27.5</v>
      </c>
      <c r="CQ41" s="187">
        <f t="shared" si="63"/>
        <v>0.75600000000000001</v>
      </c>
      <c r="CR41" s="175">
        <f t="shared" si="64"/>
        <v>415.79999999999995</v>
      </c>
      <c r="CS41" s="175">
        <v>0.05</v>
      </c>
      <c r="CT41" s="175">
        <f t="shared" si="65"/>
        <v>27.5</v>
      </c>
      <c r="CU41" s="187">
        <f t="shared" si="66"/>
        <v>1.1970000000000001</v>
      </c>
      <c r="CV41" s="175">
        <f t="shared" si="67"/>
        <v>658.34999999999991</v>
      </c>
      <c r="CW41" s="175">
        <f t="shared" si="68"/>
        <v>0.2</v>
      </c>
      <c r="CX41" s="175">
        <f t="shared" si="69"/>
        <v>110</v>
      </c>
      <c r="CY41" s="175">
        <f t="shared" si="70"/>
        <v>1.0000000000000002</v>
      </c>
      <c r="CZ41" s="175">
        <f t="shared" si="71"/>
        <v>550</v>
      </c>
      <c r="DA41" s="184"/>
      <c r="DB41" s="184"/>
      <c r="DC41" s="184"/>
      <c r="DD41" s="184"/>
      <c r="DE41" s="184"/>
      <c r="DF41" s="184"/>
      <c r="DG41" s="184"/>
      <c r="DH41" s="184"/>
      <c r="DI41" s="184"/>
      <c r="DJ41" s="184"/>
      <c r="DK41" s="184"/>
      <c r="DL41" s="184"/>
      <c r="DM41" s="184"/>
      <c r="DN41" s="184"/>
      <c r="DO41" s="184"/>
      <c r="DP41" s="184"/>
      <c r="DQ41" s="184"/>
      <c r="DR41" s="184"/>
      <c r="DS41" s="184"/>
      <c r="DT41" s="184"/>
      <c r="DU41" s="184"/>
      <c r="DV41" s="184"/>
      <c r="DW41" s="184"/>
      <c r="DX41" s="184"/>
      <c r="DY41" s="184"/>
      <c r="DZ41" s="184"/>
      <c r="EA41" s="184"/>
      <c r="EB41" s="184"/>
      <c r="EC41" s="184"/>
      <c r="ED41" s="184"/>
      <c r="EE41" s="184"/>
      <c r="EF41" s="184"/>
      <c r="EG41" s="184"/>
      <c r="EH41" s="184"/>
      <c r="EI41" s="184"/>
      <c r="EJ41" s="184"/>
      <c r="EK41" s="184"/>
      <c r="EL41" s="184"/>
      <c r="EM41" s="184"/>
      <c r="EN41" s="184"/>
      <c r="EO41" s="184"/>
      <c r="EP41" s="184"/>
      <c r="EQ41" s="184"/>
      <c r="ER41" s="184"/>
      <c r="ES41" s="184"/>
      <c r="ET41" s="184"/>
      <c r="EU41" s="184"/>
      <c r="EV41" s="184"/>
      <c r="EW41" s="184"/>
      <c r="EX41" s="184"/>
      <c r="EY41" s="184"/>
      <c r="EZ41" s="184"/>
      <c r="FA41" s="184"/>
      <c r="FB41" s="184"/>
      <c r="FC41" s="184"/>
      <c r="FD41" s="184"/>
      <c r="FE41" s="184"/>
      <c r="FF41" s="184"/>
      <c r="FG41" s="184"/>
      <c r="FH41" s="184"/>
      <c r="FI41" s="184"/>
      <c r="FJ41" s="184"/>
      <c r="FK41" s="184"/>
      <c r="FL41" s="184"/>
      <c r="FM41" s="184"/>
      <c r="FN41" s="184"/>
      <c r="FO41" s="184"/>
      <c r="FP41" s="184"/>
      <c r="FQ41" s="184"/>
      <c r="FR41" s="184"/>
      <c r="FS41" s="184"/>
      <c r="FT41" s="184"/>
      <c r="FU41" s="184"/>
      <c r="FV41" s="184"/>
      <c r="FW41" s="184"/>
      <c r="FX41" s="184"/>
      <c r="FY41" s="184"/>
      <c r="FZ41" s="184"/>
      <c r="GA41" s="184"/>
      <c r="GB41" s="184"/>
      <c r="GC41" s="184"/>
      <c r="GD41" s="184"/>
      <c r="GE41" s="184"/>
      <c r="GF41" s="184"/>
      <c r="GG41" s="184"/>
      <c r="GH41" s="184"/>
      <c r="GI41" s="184"/>
      <c r="GJ41" s="184"/>
      <c r="GK41" s="184"/>
      <c r="GL41" s="184"/>
      <c r="GM41" s="184"/>
      <c r="GN41" s="184"/>
      <c r="GO41" s="184"/>
      <c r="GP41" s="184"/>
      <c r="GQ41" s="184"/>
      <c r="GR41" s="184"/>
      <c r="GS41" s="184"/>
      <c r="GT41" s="184"/>
      <c r="GU41" s="184"/>
      <c r="GV41" s="184"/>
      <c r="GW41" s="184"/>
      <c r="GX41" s="184"/>
      <c r="GY41" s="184"/>
      <c r="GZ41" s="184"/>
      <c r="HA41" s="184"/>
      <c r="HB41" s="184"/>
      <c r="HC41" s="184"/>
      <c r="HD41" s="184"/>
      <c r="HE41" s="184"/>
      <c r="HF41" s="184"/>
      <c r="HG41" s="184"/>
      <c r="HH41" s="184"/>
      <c r="HI41" s="184"/>
      <c r="HJ41" s="184"/>
      <c r="HK41" s="184"/>
      <c r="HL41" s="184"/>
      <c r="HM41" s="184"/>
      <c r="HN41" s="184"/>
      <c r="HO41" s="184"/>
      <c r="HP41" s="184"/>
      <c r="HQ41" s="184"/>
      <c r="HR41" s="184"/>
      <c r="HS41" s="184"/>
      <c r="HT41" s="184"/>
      <c r="HU41" s="184"/>
      <c r="HV41" s="184"/>
      <c r="HW41" s="184"/>
      <c r="HX41" s="184"/>
      <c r="HY41" s="184"/>
      <c r="HZ41" s="184"/>
      <c r="IA41" s="184"/>
      <c r="IB41" s="184"/>
      <c r="IC41" s="184"/>
      <c r="ID41" s="184"/>
      <c r="IE41" s="184"/>
      <c r="IF41" s="184"/>
      <c r="IG41" s="184"/>
      <c r="IH41" s="184"/>
      <c r="II41" s="184"/>
      <c r="IJ41" s="184"/>
      <c r="IK41" s="184"/>
      <c r="IL41" s="184"/>
      <c r="IM41" s="184"/>
      <c r="IN41" s="184"/>
      <c r="IO41" s="184"/>
      <c r="IP41" s="184"/>
      <c r="IQ41" s="184"/>
      <c r="IR41" s="184"/>
      <c r="IS41" s="184"/>
      <c r="IT41" s="184"/>
      <c r="IU41" s="184"/>
      <c r="IV41" s="184"/>
      <c r="IW41" s="184"/>
      <c r="IX41" s="184"/>
      <c r="IY41" s="184"/>
      <c r="IZ41" s="184"/>
      <c r="JA41" s="184"/>
      <c r="JB41" s="184"/>
      <c r="JC41" s="184"/>
      <c r="JD41" s="184"/>
      <c r="JE41" s="184"/>
      <c r="JF41" s="184"/>
      <c r="JG41" s="184"/>
      <c r="JH41" s="184"/>
      <c r="JI41" s="184"/>
      <c r="JJ41" s="184"/>
      <c r="JK41" s="184"/>
      <c r="JL41" s="184"/>
      <c r="JM41" s="184"/>
      <c r="JN41" s="184"/>
      <c r="JO41" s="184"/>
      <c r="JP41" s="184"/>
      <c r="JQ41" s="184"/>
      <c r="JR41" s="184"/>
      <c r="JS41" s="184"/>
      <c r="JT41" s="184"/>
      <c r="JU41" s="184"/>
      <c r="JV41" s="184"/>
      <c r="JW41" s="184"/>
      <c r="JX41" s="184"/>
      <c r="JY41" s="184"/>
      <c r="JZ41" s="184"/>
      <c r="KA41" s="184"/>
      <c r="KB41" s="184"/>
      <c r="KC41" s="184"/>
      <c r="KD41" s="184"/>
      <c r="KE41" s="184"/>
      <c r="KF41" s="184"/>
      <c r="KG41" s="184"/>
      <c r="KH41" s="184"/>
      <c r="KI41" s="184"/>
      <c r="KJ41" s="184"/>
      <c r="KK41" s="184"/>
      <c r="KL41" s="184"/>
      <c r="KM41" s="184"/>
      <c r="KN41" s="184"/>
      <c r="KO41" s="184"/>
      <c r="KP41" s="184"/>
    </row>
    <row r="42" spans="1:302" ht="20.25" hidden="1" customHeight="1">
      <c r="A42" s="93" t="s">
        <v>229</v>
      </c>
      <c r="B42" s="231" t="s">
        <v>230</v>
      </c>
      <c r="C42" s="231"/>
      <c r="D42" s="231"/>
      <c r="E42" s="232"/>
      <c r="F42" s="136">
        <f>день_третий!Z41+день_седьмой!Z48+день_десятый!Z53</f>
        <v>0</v>
      </c>
      <c r="G42" s="100">
        <v>225</v>
      </c>
      <c r="H42" s="106">
        <f t="shared" si="0"/>
        <v>0</v>
      </c>
      <c r="J42" s="138"/>
      <c r="K42" s="162">
        <f>(F42*2)</f>
        <v>0</v>
      </c>
      <c r="L42" s="106">
        <f t="shared" si="1"/>
        <v>0</v>
      </c>
      <c r="M42" s="100">
        <f t="shared" si="2"/>
        <v>0</v>
      </c>
      <c r="N42" s="102">
        <f t="shared" si="3"/>
        <v>0</v>
      </c>
      <c r="O42" s="102">
        <v>0</v>
      </c>
      <c r="P42" s="102">
        <f t="shared" si="4"/>
        <v>0</v>
      </c>
      <c r="Q42" s="162">
        <f t="shared" si="5"/>
        <v>0</v>
      </c>
      <c r="R42" s="102">
        <f t="shared" si="6"/>
        <v>0</v>
      </c>
      <c r="S42" s="102">
        <v>0</v>
      </c>
      <c r="T42" s="102">
        <f t="shared" si="7"/>
        <v>0</v>
      </c>
      <c r="U42" s="163">
        <f t="shared" si="8"/>
        <v>0</v>
      </c>
      <c r="V42" s="102">
        <f t="shared" si="9"/>
        <v>0</v>
      </c>
      <c r="W42" s="102">
        <v>0</v>
      </c>
      <c r="X42" s="102">
        <f t="shared" si="10"/>
        <v>0</v>
      </c>
      <c r="Y42" s="163">
        <f t="shared" si="11"/>
        <v>0</v>
      </c>
      <c r="Z42" s="102">
        <f t="shared" si="12"/>
        <v>0</v>
      </c>
      <c r="AA42" s="102">
        <v>0</v>
      </c>
      <c r="AB42" s="102">
        <f t="shared" si="13"/>
        <v>0</v>
      </c>
      <c r="AC42" s="163">
        <f t="shared" si="14"/>
        <v>0</v>
      </c>
      <c r="AD42" s="102">
        <f t="shared" si="15"/>
        <v>0</v>
      </c>
      <c r="AE42" s="102">
        <v>0</v>
      </c>
      <c r="AF42" s="102">
        <f t="shared" si="16"/>
        <v>0</v>
      </c>
      <c r="AG42" s="163">
        <f t="shared" si="17"/>
        <v>0</v>
      </c>
      <c r="AH42" s="102">
        <f t="shared" si="18"/>
        <v>0</v>
      </c>
      <c r="AI42" s="102">
        <v>0</v>
      </c>
      <c r="AJ42" s="102">
        <f t="shared" si="19"/>
        <v>0</v>
      </c>
      <c r="AK42" s="163">
        <f t="shared" si="20"/>
        <v>0</v>
      </c>
      <c r="AL42" s="102">
        <f t="shared" si="21"/>
        <v>0</v>
      </c>
      <c r="AM42" s="102">
        <v>0</v>
      </c>
      <c r="AN42" s="102">
        <f t="shared" si="22"/>
        <v>0</v>
      </c>
      <c r="AO42" s="163">
        <f t="shared" si="23"/>
        <v>0</v>
      </c>
      <c r="AP42" s="102">
        <f t="shared" si="24"/>
        <v>0</v>
      </c>
      <c r="AQ42" s="102">
        <v>0</v>
      </c>
      <c r="AR42" s="102">
        <f t="shared" si="25"/>
        <v>0</v>
      </c>
      <c r="AS42" s="163">
        <f t="shared" si="26"/>
        <v>0</v>
      </c>
      <c r="AT42" s="102">
        <f t="shared" si="27"/>
        <v>0</v>
      </c>
      <c r="AU42" s="102">
        <v>0</v>
      </c>
      <c r="AV42" s="102">
        <f t="shared" si="28"/>
        <v>0</v>
      </c>
      <c r="AW42" s="163">
        <f t="shared" si="29"/>
        <v>0</v>
      </c>
      <c r="AX42" s="102">
        <f t="shared" si="30"/>
        <v>0</v>
      </c>
      <c r="AY42" s="102">
        <v>0</v>
      </c>
      <c r="AZ42" s="102">
        <f t="shared" si="31"/>
        <v>0</v>
      </c>
      <c r="BA42" s="163">
        <f t="shared" si="32"/>
        <v>0</v>
      </c>
      <c r="BB42" s="102">
        <f t="shared" si="33"/>
        <v>0</v>
      </c>
      <c r="BC42" s="102">
        <v>0</v>
      </c>
      <c r="BD42" s="102">
        <f t="shared" si="34"/>
        <v>0</v>
      </c>
      <c r="BE42" s="163">
        <f t="shared" si="35"/>
        <v>0</v>
      </c>
      <c r="BF42" s="102">
        <f t="shared" si="36"/>
        <v>0</v>
      </c>
      <c r="BG42" s="102">
        <v>0</v>
      </c>
      <c r="BH42" s="102">
        <f t="shared" si="37"/>
        <v>0</v>
      </c>
      <c r="BI42" s="163">
        <f t="shared" si="38"/>
        <v>0</v>
      </c>
      <c r="BJ42" s="102">
        <f t="shared" si="39"/>
        <v>0</v>
      </c>
      <c r="BK42" s="102">
        <v>0</v>
      </c>
      <c r="BL42" s="102">
        <f t="shared" si="40"/>
        <v>0</v>
      </c>
      <c r="BM42" s="163">
        <f t="shared" si="41"/>
        <v>0</v>
      </c>
      <c r="BN42" s="102">
        <f t="shared" si="42"/>
        <v>0</v>
      </c>
      <c r="BO42" s="102">
        <v>0</v>
      </c>
      <c r="BP42" s="102">
        <f t="shared" si="43"/>
        <v>0</v>
      </c>
      <c r="BQ42" s="163">
        <f t="shared" si="44"/>
        <v>0</v>
      </c>
      <c r="BR42" s="102">
        <f t="shared" si="45"/>
        <v>0</v>
      </c>
      <c r="BS42" s="102">
        <v>0</v>
      </c>
      <c r="BT42" s="102">
        <f t="shared" si="46"/>
        <v>0</v>
      </c>
      <c r="BU42" s="163">
        <f t="shared" si="47"/>
        <v>0</v>
      </c>
      <c r="BV42" s="102">
        <f t="shared" si="48"/>
        <v>0</v>
      </c>
      <c r="BW42" s="102">
        <v>0</v>
      </c>
      <c r="BX42" s="102">
        <f t="shared" si="49"/>
        <v>0</v>
      </c>
      <c r="BY42" s="163">
        <f t="shared" si="50"/>
        <v>0</v>
      </c>
      <c r="BZ42" s="102">
        <f t="shared" si="51"/>
        <v>0</v>
      </c>
      <c r="CA42" s="102">
        <f t="shared" si="52"/>
        <v>0</v>
      </c>
      <c r="CB42" s="102">
        <f t="shared" si="53"/>
        <v>0</v>
      </c>
      <c r="CC42" s="139"/>
      <c r="CE42" s="163">
        <f t="shared" si="54"/>
        <v>0</v>
      </c>
      <c r="CF42" s="102">
        <f t="shared" si="55"/>
        <v>0</v>
      </c>
      <c r="CG42" s="102">
        <v>0</v>
      </c>
      <c r="CH42" s="102">
        <f t="shared" si="56"/>
        <v>0</v>
      </c>
      <c r="CI42" s="163">
        <f t="shared" si="57"/>
        <v>0</v>
      </c>
      <c r="CJ42" s="102">
        <f t="shared" si="58"/>
        <v>0</v>
      </c>
      <c r="CK42" s="102">
        <v>0</v>
      </c>
      <c r="CL42" s="102">
        <f t="shared" si="59"/>
        <v>0</v>
      </c>
      <c r="CM42" s="163">
        <f t="shared" si="60"/>
        <v>0</v>
      </c>
      <c r="CN42" s="102">
        <f t="shared" si="61"/>
        <v>0</v>
      </c>
      <c r="CO42" s="102">
        <v>0</v>
      </c>
      <c r="CP42" s="102">
        <f t="shared" si="62"/>
        <v>0</v>
      </c>
      <c r="CQ42" s="163">
        <f t="shared" si="63"/>
        <v>0</v>
      </c>
      <c r="CR42" s="102">
        <f t="shared" si="64"/>
        <v>0</v>
      </c>
      <c r="CS42" s="102">
        <v>0</v>
      </c>
      <c r="CT42" s="102">
        <f t="shared" si="65"/>
        <v>0</v>
      </c>
      <c r="CU42" s="163">
        <f t="shared" si="66"/>
        <v>0</v>
      </c>
      <c r="CV42" s="102">
        <f t="shared" si="67"/>
        <v>0</v>
      </c>
      <c r="CW42" s="102">
        <f t="shared" si="68"/>
        <v>0</v>
      </c>
      <c r="CX42" s="102">
        <f t="shared" si="69"/>
        <v>0</v>
      </c>
      <c r="CY42" s="102">
        <f t="shared" si="70"/>
        <v>0</v>
      </c>
      <c r="CZ42" s="102">
        <f t="shared" si="71"/>
        <v>0</v>
      </c>
    </row>
    <row r="43" spans="1:302" ht="20.25" hidden="1" customHeight="1">
      <c r="A43" s="93" t="s">
        <v>231</v>
      </c>
      <c r="B43" s="231" t="s">
        <v>232</v>
      </c>
      <c r="C43" s="231"/>
      <c r="D43" s="231"/>
      <c r="E43" s="232"/>
      <c r="F43" s="142"/>
      <c r="G43" s="100"/>
      <c r="H43" s="106">
        <f t="shared" si="0"/>
        <v>0</v>
      </c>
      <c r="J43" s="138"/>
      <c r="K43" s="106"/>
      <c r="L43" s="106">
        <f t="shared" si="1"/>
        <v>0</v>
      </c>
      <c r="M43" s="100">
        <f t="shared" si="2"/>
        <v>0</v>
      </c>
      <c r="N43" s="102">
        <f t="shared" si="3"/>
        <v>0</v>
      </c>
      <c r="O43" s="102"/>
      <c r="P43" s="102">
        <f t="shared" si="4"/>
        <v>0</v>
      </c>
      <c r="Q43" s="162">
        <f t="shared" si="5"/>
        <v>0</v>
      </c>
      <c r="R43" s="102">
        <f t="shared" si="6"/>
        <v>0</v>
      </c>
      <c r="S43" s="102"/>
      <c r="T43" s="102">
        <f t="shared" si="7"/>
        <v>0</v>
      </c>
      <c r="U43" s="163">
        <f t="shared" si="8"/>
        <v>0</v>
      </c>
      <c r="V43" s="102">
        <f t="shared" si="9"/>
        <v>0</v>
      </c>
      <c r="W43" s="102"/>
      <c r="X43" s="102">
        <f t="shared" si="10"/>
        <v>0</v>
      </c>
      <c r="Y43" s="163">
        <f t="shared" si="11"/>
        <v>0</v>
      </c>
      <c r="Z43" s="102">
        <f t="shared" si="12"/>
        <v>0</v>
      </c>
      <c r="AA43" s="102"/>
      <c r="AB43" s="102">
        <f t="shared" si="13"/>
        <v>0</v>
      </c>
      <c r="AC43" s="163">
        <f t="shared" si="14"/>
        <v>0</v>
      </c>
      <c r="AD43" s="102">
        <f t="shared" si="15"/>
        <v>0</v>
      </c>
      <c r="AE43" s="102"/>
      <c r="AF43" s="102">
        <f t="shared" si="16"/>
        <v>0</v>
      </c>
      <c r="AG43" s="163">
        <f t="shared" si="17"/>
        <v>0</v>
      </c>
      <c r="AH43" s="102">
        <f t="shared" si="18"/>
        <v>0</v>
      </c>
      <c r="AI43" s="102"/>
      <c r="AJ43" s="102">
        <f t="shared" si="19"/>
        <v>0</v>
      </c>
      <c r="AK43" s="163">
        <f t="shared" si="20"/>
        <v>0</v>
      </c>
      <c r="AL43" s="102">
        <f t="shared" si="21"/>
        <v>0</v>
      </c>
      <c r="AM43" s="102"/>
      <c r="AN43" s="102">
        <f t="shared" si="22"/>
        <v>0</v>
      </c>
      <c r="AO43" s="163">
        <f t="shared" si="23"/>
        <v>0</v>
      </c>
      <c r="AP43" s="102">
        <f t="shared" si="24"/>
        <v>0</v>
      </c>
      <c r="AQ43" s="102"/>
      <c r="AR43" s="102">
        <f t="shared" si="25"/>
        <v>0</v>
      </c>
      <c r="AS43" s="163">
        <f t="shared" si="26"/>
        <v>0</v>
      </c>
      <c r="AT43" s="102">
        <f t="shared" si="27"/>
        <v>0</v>
      </c>
      <c r="AU43" s="102"/>
      <c r="AV43" s="102">
        <f t="shared" si="28"/>
        <v>0</v>
      </c>
      <c r="AW43" s="163">
        <f t="shared" si="29"/>
        <v>0</v>
      </c>
      <c r="AX43" s="102">
        <f t="shared" si="30"/>
        <v>0</v>
      </c>
      <c r="AY43" s="102"/>
      <c r="AZ43" s="102">
        <f t="shared" si="31"/>
        <v>0</v>
      </c>
      <c r="BA43" s="163">
        <f t="shared" si="32"/>
        <v>0</v>
      </c>
      <c r="BB43" s="102">
        <f t="shared" si="33"/>
        <v>0</v>
      </c>
      <c r="BC43" s="102"/>
      <c r="BD43" s="102">
        <f t="shared" si="34"/>
        <v>0</v>
      </c>
      <c r="BE43" s="163">
        <f t="shared" si="35"/>
        <v>0</v>
      </c>
      <c r="BF43" s="102">
        <f t="shared" si="36"/>
        <v>0</v>
      </c>
      <c r="BG43" s="102"/>
      <c r="BH43" s="102">
        <f t="shared" si="37"/>
        <v>0</v>
      </c>
      <c r="BI43" s="163">
        <f t="shared" si="38"/>
        <v>0</v>
      </c>
      <c r="BJ43" s="102">
        <f t="shared" si="39"/>
        <v>0</v>
      </c>
      <c r="BK43" s="102"/>
      <c r="BL43" s="102">
        <f t="shared" si="40"/>
        <v>0</v>
      </c>
      <c r="BM43" s="163">
        <f t="shared" si="41"/>
        <v>0</v>
      </c>
      <c r="BN43" s="102">
        <f t="shared" si="42"/>
        <v>0</v>
      </c>
      <c r="BO43" s="102"/>
      <c r="BP43" s="102">
        <f t="shared" si="43"/>
        <v>0</v>
      </c>
      <c r="BQ43" s="163">
        <f t="shared" si="44"/>
        <v>0</v>
      </c>
      <c r="BR43" s="102">
        <f t="shared" si="45"/>
        <v>0</v>
      </c>
      <c r="BS43" s="102"/>
      <c r="BT43" s="102">
        <f t="shared" si="46"/>
        <v>0</v>
      </c>
      <c r="BU43" s="163">
        <f t="shared" si="47"/>
        <v>0</v>
      </c>
      <c r="BV43" s="102">
        <f t="shared" si="48"/>
        <v>0</v>
      </c>
      <c r="BW43" s="102"/>
      <c r="BX43" s="102">
        <f t="shared" si="49"/>
        <v>0</v>
      </c>
      <c r="BY43" s="163">
        <f t="shared" si="50"/>
        <v>0</v>
      </c>
      <c r="BZ43" s="102">
        <f t="shared" si="51"/>
        <v>0</v>
      </c>
      <c r="CA43" s="102">
        <f t="shared" si="52"/>
        <v>0</v>
      </c>
      <c r="CB43" s="102">
        <f t="shared" si="53"/>
        <v>0</v>
      </c>
      <c r="CC43" s="139"/>
      <c r="CE43" s="163">
        <f t="shared" si="54"/>
        <v>0</v>
      </c>
      <c r="CF43" s="102">
        <f t="shared" si="55"/>
        <v>0</v>
      </c>
      <c r="CG43" s="102"/>
      <c r="CH43" s="102">
        <f t="shared" si="56"/>
        <v>0</v>
      </c>
      <c r="CI43" s="163">
        <f t="shared" si="57"/>
        <v>0</v>
      </c>
      <c r="CJ43" s="102">
        <f t="shared" si="58"/>
        <v>0</v>
      </c>
      <c r="CK43" s="102"/>
      <c r="CL43" s="102">
        <f t="shared" si="59"/>
        <v>0</v>
      </c>
      <c r="CM43" s="163">
        <f t="shared" si="60"/>
        <v>0</v>
      </c>
      <c r="CN43" s="102">
        <f t="shared" si="61"/>
        <v>0</v>
      </c>
      <c r="CO43" s="102"/>
      <c r="CP43" s="102">
        <f t="shared" si="62"/>
        <v>0</v>
      </c>
      <c r="CQ43" s="163">
        <f t="shared" si="63"/>
        <v>0</v>
      </c>
      <c r="CR43" s="102">
        <f t="shared" si="64"/>
        <v>0</v>
      </c>
      <c r="CS43" s="102"/>
      <c r="CT43" s="102">
        <f t="shared" si="65"/>
        <v>0</v>
      </c>
      <c r="CU43" s="163">
        <f t="shared" si="66"/>
        <v>0</v>
      </c>
      <c r="CV43" s="102">
        <f t="shared" si="67"/>
        <v>0</v>
      </c>
      <c r="CW43" s="102">
        <f t="shared" si="68"/>
        <v>0</v>
      </c>
      <c r="CX43" s="102">
        <f t="shared" si="69"/>
        <v>0</v>
      </c>
      <c r="CY43" s="102">
        <f t="shared" si="70"/>
        <v>0</v>
      </c>
      <c r="CZ43" s="102">
        <f t="shared" si="71"/>
        <v>0</v>
      </c>
    </row>
    <row r="44" spans="1:302" s="135" customFormat="1" ht="20.25" customHeight="1">
      <c r="A44" s="181" t="s">
        <v>233</v>
      </c>
      <c r="B44" s="229" t="s">
        <v>234</v>
      </c>
      <c r="C44" s="229"/>
      <c r="D44" s="229"/>
      <c r="E44" s="230"/>
      <c r="F44" s="182">
        <f>день_четвертый!Z48+день_седьмой!Z28+день_восьмой!Z27</f>
        <v>0.46379999999999999</v>
      </c>
      <c r="G44" s="145">
        <v>320</v>
      </c>
      <c r="H44" s="183">
        <f t="shared" si="0"/>
        <v>148.416</v>
      </c>
      <c r="I44" s="184"/>
      <c r="J44" s="185"/>
      <c r="K44" s="186">
        <f>(F44*2)</f>
        <v>0.92759999999999998</v>
      </c>
      <c r="L44" s="183">
        <f t="shared" si="1"/>
        <v>296.83199999999999</v>
      </c>
      <c r="M44" s="145">
        <f t="shared" si="2"/>
        <v>18.552</v>
      </c>
      <c r="N44" s="175">
        <f t="shared" si="3"/>
        <v>5936.6399999999994</v>
      </c>
      <c r="O44" s="175">
        <v>1.35</v>
      </c>
      <c r="P44" s="175">
        <f t="shared" si="4"/>
        <v>432</v>
      </c>
      <c r="Q44" s="186">
        <f t="shared" si="5"/>
        <v>18.552</v>
      </c>
      <c r="R44" s="175">
        <f t="shared" si="6"/>
        <v>5936.6399999999994</v>
      </c>
      <c r="S44" s="175">
        <v>1.35</v>
      </c>
      <c r="T44" s="175">
        <f t="shared" si="7"/>
        <v>432</v>
      </c>
      <c r="U44" s="187">
        <f t="shared" si="8"/>
        <v>18.552</v>
      </c>
      <c r="V44" s="175">
        <f t="shared" si="9"/>
        <v>5936.6399999999994</v>
      </c>
      <c r="W44" s="175">
        <v>1.35</v>
      </c>
      <c r="X44" s="175">
        <f t="shared" si="10"/>
        <v>432</v>
      </c>
      <c r="Y44" s="187">
        <f t="shared" si="11"/>
        <v>18.552</v>
      </c>
      <c r="Z44" s="175">
        <f t="shared" si="12"/>
        <v>5936.6399999999994</v>
      </c>
      <c r="AA44" s="175">
        <v>1.35</v>
      </c>
      <c r="AB44" s="175">
        <f t="shared" si="13"/>
        <v>432</v>
      </c>
      <c r="AC44" s="187">
        <f t="shared" si="14"/>
        <v>18.552</v>
      </c>
      <c r="AD44" s="175">
        <f t="shared" si="15"/>
        <v>5936.6399999999994</v>
      </c>
      <c r="AE44" s="175">
        <v>1.35</v>
      </c>
      <c r="AF44" s="175">
        <f t="shared" si="16"/>
        <v>432</v>
      </c>
      <c r="AG44" s="187">
        <f t="shared" si="17"/>
        <v>18.552</v>
      </c>
      <c r="AH44" s="175">
        <f t="shared" si="18"/>
        <v>5936.6399999999994</v>
      </c>
      <c r="AI44" s="175">
        <v>1.35</v>
      </c>
      <c r="AJ44" s="175">
        <f t="shared" si="19"/>
        <v>432</v>
      </c>
      <c r="AK44" s="187">
        <f t="shared" si="20"/>
        <v>13.914</v>
      </c>
      <c r="AL44" s="175">
        <f t="shared" si="21"/>
        <v>4452.4799999999996</v>
      </c>
      <c r="AM44" s="175">
        <v>1.05</v>
      </c>
      <c r="AN44" s="175">
        <f t="shared" si="22"/>
        <v>336</v>
      </c>
      <c r="AO44" s="187">
        <f t="shared" si="23"/>
        <v>13.914</v>
      </c>
      <c r="AP44" s="175">
        <f t="shared" si="24"/>
        <v>4452.4799999999996</v>
      </c>
      <c r="AQ44" s="175">
        <v>1.05</v>
      </c>
      <c r="AR44" s="175">
        <f t="shared" si="25"/>
        <v>336</v>
      </c>
      <c r="AS44" s="187">
        <f t="shared" si="26"/>
        <v>23.189999999999998</v>
      </c>
      <c r="AT44" s="175">
        <f t="shared" si="27"/>
        <v>7420.8</v>
      </c>
      <c r="AU44" s="175">
        <v>1.65</v>
      </c>
      <c r="AV44" s="175">
        <f t="shared" si="28"/>
        <v>528</v>
      </c>
      <c r="AW44" s="187">
        <f t="shared" si="29"/>
        <v>18.552</v>
      </c>
      <c r="AX44" s="175">
        <f t="shared" si="30"/>
        <v>5936.6399999999994</v>
      </c>
      <c r="AY44" s="175">
        <v>1.35</v>
      </c>
      <c r="AZ44" s="175">
        <f t="shared" si="31"/>
        <v>432</v>
      </c>
      <c r="BA44" s="187">
        <f t="shared" si="32"/>
        <v>23.189999999999998</v>
      </c>
      <c r="BB44" s="175">
        <f t="shared" si="33"/>
        <v>7420.8</v>
      </c>
      <c r="BC44" s="175">
        <v>1.65</v>
      </c>
      <c r="BD44" s="175">
        <f t="shared" si="34"/>
        <v>528</v>
      </c>
      <c r="BE44" s="187">
        <f t="shared" si="35"/>
        <v>13.914</v>
      </c>
      <c r="BF44" s="175">
        <f t="shared" si="36"/>
        <v>4452.4799999999996</v>
      </c>
      <c r="BG44" s="175">
        <v>1.05</v>
      </c>
      <c r="BH44" s="175">
        <f t="shared" si="37"/>
        <v>336</v>
      </c>
      <c r="BI44" s="187">
        <f t="shared" si="38"/>
        <v>13.914</v>
      </c>
      <c r="BJ44" s="175">
        <f t="shared" si="39"/>
        <v>4452.4799999999996</v>
      </c>
      <c r="BK44" s="175">
        <v>1.05</v>
      </c>
      <c r="BL44" s="175">
        <f t="shared" si="40"/>
        <v>336</v>
      </c>
      <c r="BM44" s="187">
        <f t="shared" si="41"/>
        <v>9.2759999999999998</v>
      </c>
      <c r="BN44" s="175">
        <f t="shared" si="42"/>
        <v>2968.3199999999997</v>
      </c>
      <c r="BO44" s="175">
        <v>0.75</v>
      </c>
      <c r="BP44" s="175">
        <f t="shared" si="43"/>
        <v>240</v>
      </c>
      <c r="BQ44" s="187">
        <f t="shared" si="44"/>
        <v>13.914</v>
      </c>
      <c r="BR44" s="175">
        <f t="shared" si="45"/>
        <v>4452.4799999999996</v>
      </c>
      <c r="BS44" s="175">
        <v>1.05</v>
      </c>
      <c r="BT44" s="175">
        <f t="shared" si="46"/>
        <v>336</v>
      </c>
      <c r="BU44" s="187">
        <f t="shared" si="47"/>
        <v>7.4207999999999998</v>
      </c>
      <c r="BV44" s="175">
        <f t="shared" si="48"/>
        <v>2374.6559999999999</v>
      </c>
      <c r="BW44" s="175">
        <v>0.6</v>
      </c>
      <c r="BX44" s="175">
        <f t="shared" si="49"/>
        <v>192</v>
      </c>
      <c r="BY44" s="187">
        <f t="shared" si="50"/>
        <v>262.51079999999996</v>
      </c>
      <c r="BZ44" s="175">
        <f t="shared" si="51"/>
        <v>84003.455999999976</v>
      </c>
      <c r="CA44" s="175">
        <f t="shared" si="52"/>
        <v>19.350000000000005</v>
      </c>
      <c r="CB44" s="175">
        <f t="shared" si="53"/>
        <v>6192</v>
      </c>
      <c r="CC44" s="188"/>
      <c r="CD44" s="184"/>
      <c r="CE44" s="187">
        <f t="shared" si="54"/>
        <v>9.2759999999999998</v>
      </c>
      <c r="CF44" s="175">
        <f t="shared" si="55"/>
        <v>2968.3199999999997</v>
      </c>
      <c r="CG44" s="175">
        <v>0.75</v>
      </c>
      <c r="CH44" s="175">
        <f t="shared" si="56"/>
        <v>240</v>
      </c>
      <c r="CI44" s="187">
        <f t="shared" si="57"/>
        <v>13.914</v>
      </c>
      <c r="CJ44" s="175">
        <f t="shared" si="58"/>
        <v>4452.4799999999996</v>
      </c>
      <c r="CK44" s="175">
        <v>1.05</v>
      </c>
      <c r="CL44" s="175">
        <f t="shared" si="59"/>
        <v>336</v>
      </c>
      <c r="CM44" s="187">
        <f t="shared" si="60"/>
        <v>9.2759999999999998</v>
      </c>
      <c r="CN44" s="175">
        <f t="shared" si="61"/>
        <v>2968.3199999999997</v>
      </c>
      <c r="CO44" s="175">
        <v>0.75</v>
      </c>
      <c r="CP44" s="175">
        <f t="shared" si="62"/>
        <v>240</v>
      </c>
      <c r="CQ44" s="187">
        <f t="shared" si="63"/>
        <v>55.655999999999999</v>
      </c>
      <c r="CR44" s="175">
        <f t="shared" si="64"/>
        <v>17809.919999999998</v>
      </c>
      <c r="CS44" s="175">
        <v>3.75</v>
      </c>
      <c r="CT44" s="175">
        <f t="shared" si="65"/>
        <v>1200</v>
      </c>
      <c r="CU44" s="187">
        <f t="shared" si="66"/>
        <v>88.121999999999986</v>
      </c>
      <c r="CV44" s="175">
        <f t="shared" si="67"/>
        <v>28199.039999999997</v>
      </c>
      <c r="CW44" s="175">
        <f t="shared" si="68"/>
        <v>6.3</v>
      </c>
      <c r="CX44" s="175">
        <f t="shared" si="69"/>
        <v>2016</v>
      </c>
      <c r="CY44" s="175">
        <f t="shared" si="70"/>
        <v>25.650000000000006</v>
      </c>
      <c r="CZ44" s="175">
        <f t="shared" si="71"/>
        <v>8208</v>
      </c>
      <c r="DA44" s="184"/>
      <c r="DB44" s="184"/>
      <c r="DC44" s="184"/>
      <c r="DD44" s="184"/>
      <c r="DE44" s="184"/>
      <c r="DF44" s="184"/>
      <c r="DG44" s="184"/>
      <c r="DH44" s="184"/>
      <c r="DI44" s="184"/>
      <c r="DJ44" s="184"/>
      <c r="DK44" s="184"/>
      <c r="DL44" s="184"/>
      <c r="DM44" s="184"/>
      <c r="DN44" s="184"/>
      <c r="DO44" s="184"/>
      <c r="DP44" s="184"/>
      <c r="DQ44" s="184"/>
      <c r="DR44" s="184"/>
      <c r="DS44" s="184"/>
      <c r="DT44" s="184"/>
      <c r="DU44" s="184"/>
      <c r="DV44" s="184"/>
      <c r="DW44" s="184"/>
      <c r="DX44" s="184"/>
      <c r="DY44" s="184"/>
      <c r="DZ44" s="184"/>
      <c r="EA44" s="184"/>
      <c r="EB44" s="184"/>
      <c r="EC44" s="184"/>
      <c r="ED44" s="184"/>
      <c r="EE44" s="184"/>
      <c r="EF44" s="184"/>
      <c r="EG44" s="184"/>
      <c r="EH44" s="184"/>
      <c r="EI44" s="184"/>
      <c r="EJ44" s="184"/>
      <c r="EK44" s="184"/>
      <c r="EL44" s="184"/>
      <c r="EM44" s="184"/>
      <c r="EN44" s="184"/>
      <c r="EO44" s="184"/>
      <c r="EP44" s="184"/>
      <c r="EQ44" s="184"/>
      <c r="ER44" s="184"/>
      <c r="ES44" s="184"/>
      <c r="ET44" s="184"/>
      <c r="EU44" s="184"/>
      <c r="EV44" s="184"/>
      <c r="EW44" s="184"/>
      <c r="EX44" s="184"/>
      <c r="EY44" s="184"/>
      <c r="EZ44" s="184"/>
      <c r="FA44" s="184"/>
      <c r="FB44" s="184"/>
      <c r="FC44" s="184"/>
      <c r="FD44" s="184"/>
      <c r="FE44" s="184"/>
      <c r="FF44" s="184"/>
      <c r="FG44" s="184"/>
      <c r="FH44" s="184"/>
      <c r="FI44" s="184"/>
      <c r="FJ44" s="184"/>
      <c r="FK44" s="184"/>
      <c r="FL44" s="184"/>
      <c r="FM44" s="184"/>
      <c r="FN44" s="184"/>
      <c r="FO44" s="184"/>
      <c r="FP44" s="184"/>
      <c r="FQ44" s="184"/>
      <c r="FR44" s="184"/>
      <c r="FS44" s="184"/>
      <c r="FT44" s="184"/>
      <c r="FU44" s="184"/>
      <c r="FV44" s="184"/>
      <c r="FW44" s="184"/>
      <c r="FX44" s="184"/>
      <c r="FY44" s="184"/>
      <c r="FZ44" s="184"/>
      <c r="GA44" s="184"/>
      <c r="GB44" s="184"/>
      <c r="GC44" s="184"/>
      <c r="GD44" s="184"/>
      <c r="GE44" s="184"/>
      <c r="GF44" s="184"/>
      <c r="GG44" s="184"/>
      <c r="GH44" s="184"/>
      <c r="GI44" s="184"/>
      <c r="GJ44" s="184"/>
      <c r="GK44" s="184"/>
      <c r="GL44" s="184"/>
      <c r="GM44" s="184"/>
      <c r="GN44" s="184"/>
      <c r="GO44" s="184"/>
      <c r="GP44" s="184"/>
      <c r="GQ44" s="184"/>
      <c r="GR44" s="184"/>
      <c r="GS44" s="184"/>
      <c r="GT44" s="184"/>
      <c r="GU44" s="184"/>
      <c r="GV44" s="184"/>
      <c r="GW44" s="184"/>
      <c r="GX44" s="184"/>
      <c r="GY44" s="184"/>
      <c r="GZ44" s="184"/>
      <c r="HA44" s="184"/>
      <c r="HB44" s="184"/>
      <c r="HC44" s="184"/>
      <c r="HD44" s="184"/>
      <c r="HE44" s="184"/>
      <c r="HF44" s="184"/>
      <c r="HG44" s="184"/>
      <c r="HH44" s="184"/>
      <c r="HI44" s="184"/>
      <c r="HJ44" s="184"/>
      <c r="HK44" s="184"/>
      <c r="HL44" s="184"/>
      <c r="HM44" s="184"/>
      <c r="HN44" s="184"/>
      <c r="HO44" s="184"/>
      <c r="HP44" s="184"/>
      <c r="HQ44" s="184"/>
      <c r="HR44" s="184"/>
      <c r="HS44" s="184"/>
      <c r="HT44" s="184"/>
      <c r="HU44" s="184"/>
      <c r="HV44" s="184"/>
      <c r="HW44" s="184"/>
      <c r="HX44" s="184"/>
      <c r="HY44" s="184"/>
      <c r="HZ44" s="184"/>
      <c r="IA44" s="184"/>
      <c r="IB44" s="184"/>
      <c r="IC44" s="184"/>
      <c r="ID44" s="184"/>
      <c r="IE44" s="184"/>
      <c r="IF44" s="184"/>
      <c r="IG44" s="184"/>
      <c r="IH44" s="184"/>
      <c r="II44" s="184"/>
      <c r="IJ44" s="184"/>
      <c r="IK44" s="184"/>
      <c r="IL44" s="184"/>
      <c r="IM44" s="184"/>
      <c r="IN44" s="184"/>
      <c r="IO44" s="184"/>
      <c r="IP44" s="184"/>
      <c r="IQ44" s="184"/>
      <c r="IR44" s="184"/>
      <c r="IS44" s="184"/>
      <c r="IT44" s="184"/>
      <c r="IU44" s="184"/>
      <c r="IV44" s="184"/>
      <c r="IW44" s="184"/>
      <c r="IX44" s="184"/>
      <c r="IY44" s="184"/>
      <c r="IZ44" s="184"/>
      <c r="JA44" s="184"/>
      <c r="JB44" s="184"/>
      <c r="JC44" s="184"/>
      <c r="JD44" s="184"/>
      <c r="JE44" s="184"/>
      <c r="JF44" s="184"/>
      <c r="JG44" s="184"/>
      <c r="JH44" s="184"/>
      <c r="JI44" s="184"/>
      <c r="JJ44" s="184"/>
      <c r="JK44" s="184"/>
      <c r="JL44" s="184"/>
      <c r="JM44" s="184"/>
      <c r="JN44" s="184"/>
      <c r="JO44" s="184"/>
      <c r="JP44" s="184"/>
      <c r="JQ44" s="184"/>
      <c r="JR44" s="184"/>
      <c r="JS44" s="184"/>
      <c r="JT44" s="184"/>
      <c r="JU44" s="184"/>
      <c r="JV44" s="184"/>
      <c r="JW44" s="184"/>
      <c r="JX44" s="184"/>
      <c r="JY44" s="184"/>
      <c r="JZ44" s="184"/>
      <c r="KA44" s="184"/>
      <c r="KB44" s="184"/>
      <c r="KC44" s="184"/>
      <c r="KD44" s="184"/>
      <c r="KE44" s="184"/>
      <c r="KF44" s="184"/>
      <c r="KG44" s="184"/>
      <c r="KH44" s="184"/>
      <c r="KI44" s="184"/>
      <c r="KJ44" s="184"/>
      <c r="KK44" s="184"/>
      <c r="KL44" s="184"/>
      <c r="KM44" s="184"/>
      <c r="KN44" s="184"/>
      <c r="KO44" s="184"/>
      <c r="KP44" s="184"/>
    </row>
    <row r="45" spans="1:302" ht="20.25" hidden="1" customHeight="1">
      <c r="A45" s="93" t="s">
        <v>235</v>
      </c>
      <c r="B45" s="231" t="s">
        <v>236</v>
      </c>
      <c r="C45" s="231"/>
      <c r="D45" s="231"/>
      <c r="E45" s="232"/>
      <c r="F45" s="142">
        <f>день_пятый!Z27+день_седьмой!Z53</f>
        <v>0</v>
      </c>
      <c r="G45" s="100">
        <v>0</v>
      </c>
      <c r="H45" s="106">
        <f t="shared" si="0"/>
        <v>0</v>
      </c>
      <c r="J45" s="138"/>
      <c r="K45" s="106"/>
      <c r="L45" s="106">
        <f t="shared" si="1"/>
        <v>0</v>
      </c>
      <c r="M45" s="100">
        <f t="shared" si="2"/>
        <v>0</v>
      </c>
      <c r="N45" s="102">
        <f t="shared" si="3"/>
        <v>0</v>
      </c>
      <c r="O45" s="102"/>
      <c r="P45" s="102">
        <f t="shared" si="4"/>
        <v>0</v>
      </c>
      <c r="Q45" s="162">
        <f t="shared" si="5"/>
        <v>0</v>
      </c>
      <c r="R45" s="102">
        <f t="shared" si="6"/>
        <v>0</v>
      </c>
      <c r="S45" s="102"/>
      <c r="T45" s="102">
        <f t="shared" si="7"/>
        <v>0</v>
      </c>
      <c r="U45" s="163">
        <f t="shared" si="8"/>
        <v>0</v>
      </c>
      <c r="V45" s="102">
        <f t="shared" si="9"/>
        <v>0</v>
      </c>
      <c r="W45" s="102"/>
      <c r="X45" s="102">
        <f t="shared" si="10"/>
        <v>0</v>
      </c>
      <c r="Y45" s="163">
        <f t="shared" si="11"/>
        <v>0</v>
      </c>
      <c r="Z45" s="102">
        <f t="shared" si="12"/>
        <v>0</v>
      </c>
      <c r="AA45" s="102"/>
      <c r="AB45" s="102">
        <f t="shared" si="13"/>
        <v>0</v>
      </c>
      <c r="AC45" s="163">
        <f t="shared" si="14"/>
        <v>0</v>
      </c>
      <c r="AD45" s="102">
        <f t="shared" si="15"/>
        <v>0</v>
      </c>
      <c r="AE45" s="102"/>
      <c r="AF45" s="102">
        <f t="shared" si="16"/>
        <v>0</v>
      </c>
      <c r="AG45" s="163">
        <f t="shared" si="17"/>
        <v>0</v>
      </c>
      <c r="AH45" s="102">
        <f t="shared" si="18"/>
        <v>0</v>
      </c>
      <c r="AI45" s="102"/>
      <c r="AJ45" s="102">
        <f t="shared" si="19"/>
        <v>0</v>
      </c>
      <c r="AK45" s="163">
        <f t="shared" si="20"/>
        <v>0</v>
      </c>
      <c r="AL45" s="102">
        <f t="shared" si="21"/>
        <v>0</v>
      </c>
      <c r="AM45" s="102"/>
      <c r="AN45" s="102">
        <f t="shared" si="22"/>
        <v>0</v>
      </c>
      <c r="AO45" s="163">
        <f t="shared" si="23"/>
        <v>0</v>
      </c>
      <c r="AP45" s="102">
        <f t="shared" si="24"/>
        <v>0</v>
      </c>
      <c r="AQ45" s="102"/>
      <c r="AR45" s="102">
        <f t="shared" si="25"/>
        <v>0</v>
      </c>
      <c r="AS45" s="163">
        <f t="shared" si="26"/>
        <v>0</v>
      </c>
      <c r="AT45" s="102">
        <f t="shared" si="27"/>
        <v>0</v>
      </c>
      <c r="AU45" s="102"/>
      <c r="AV45" s="102">
        <f t="shared" si="28"/>
        <v>0</v>
      </c>
      <c r="AW45" s="163">
        <f t="shared" si="29"/>
        <v>0</v>
      </c>
      <c r="AX45" s="102">
        <f t="shared" si="30"/>
        <v>0</v>
      </c>
      <c r="AY45" s="102"/>
      <c r="AZ45" s="102">
        <f t="shared" si="31"/>
        <v>0</v>
      </c>
      <c r="BA45" s="163">
        <f t="shared" si="32"/>
        <v>0</v>
      </c>
      <c r="BB45" s="102">
        <f t="shared" si="33"/>
        <v>0</v>
      </c>
      <c r="BC45" s="102"/>
      <c r="BD45" s="102">
        <f t="shared" si="34"/>
        <v>0</v>
      </c>
      <c r="BE45" s="163">
        <f t="shared" si="35"/>
        <v>0</v>
      </c>
      <c r="BF45" s="102">
        <f t="shared" si="36"/>
        <v>0</v>
      </c>
      <c r="BG45" s="102"/>
      <c r="BH45" s="102">
        <f t="shared" si="37"/>
        <v>0</v>
      </c>
      <c r="BI45" s="163">
        <f t="shared" si="38"/>
        <v>0</v>
      </c>
      <c r="BJ45" s="102">
        <f t="shared" si="39"/>
        <v>0</v>
      </c>
      <c r="BK45" s="102"/>
      <c r="BL45" s="102">
        <f t="shared" si="40"/>
        <v>0</v>
      </c>
      <c r="BM45" s="163">
        <f t="shared" si="41"/>
        <v>0</v>
      </c>
      <c r="BN45" s="102">
        <f t="shared" si="42"/>
        <v>0</v>
      </c>
      <c r="BO45" s="102"/>
      <c r="BP45" s="102">
        <f t="shared" si="43"/>
        <v>0</v>
      </c>
      <c r="BQ45" s="163">
        <f t="shared" si="44"/>
        <v>0</v>
      </c>
      <c r="BR45" s="102">
        <f t="shared" si="45"/>
        <v>0</v>
      </c>
      <c r="BS45" s="102"/>
      <c r="BT45" s="102">
        <f t="shared" si="46"/>
        <v>0</v>
      </c>
      <c r="BU45" s="163">
        <f t="shared" si="47"/>
        <v>0</v>
      </c>
      <c r="BV45" s="102">
        <f t="shared" si="48"/>
        <v>0</v>
      </c>
      <c r="BW45" s="102"/>
      <c r="BX45" s="102">
        <f t="shared" si="49"/>
        <v>0</v>
      </c>
      <c r="BY45" s="163">
        <f t="shared" si="50"/>
        <v>0</v>
      </c>
      <c r="BZ45" s="102">
        <f t="shared" si="51"/>
        <v>0</v>
      </c>
      <c r="CA45" s="102">
        <f t="shared" si="52"/>
        <v>0</v>
      </c>
      <c r="CB45" s="102">
        <f t="shared" si="53"/>
        <v>0</v>
      </c>
      <c r="CC45" s="139"/>
      <c r="CE45" s="163">
        <f t="shared" si="54"/>
        <v>0</v>
      </c>
      <c r="CF45" s="102">
        <f t="shared" si="55"/>
        <v>0</v>
      </c>
      <c r="CG45" s="102"/>
      <c r="CH45" s="102">
        <f t="shared" si="56"/>
        <v>0</v>
      </c>
      <c r="CI45" s="163">
        <f t="shared" si="57"/>
        <v>0</v>
      </c>
      <c r="CJ45" s="102">
        <f t="shared" si="58"/>
        <v>0</v>
      </c>
      <c r="CK45" s="102"/>
      <c r="CL45" s="102">
        <f t="shared" si="59"/>
        <v>0</v>
      </c>
      <c r="CM45" s="163">
        <f t="shared" si="60"/>
        <v>0</v>
      </c>
      <c r="CN45" s="102">
        <f t="shared" si="61"/>
        <v>0</v>
      </c>
      <c r="CO45" s="102"/>
      <c r="CP45" s="102">
        <f t="shared" si="62"/>
        <v>0</v>
      </c>
      <c r="CQ45" s="163">
        <f t="shared" si="63"/>
        <v>0</v>
      </c>
      <c r="CR45" s="102">
        <f t="shared" si="64"/>
        <v>0</v>
      </c>
      <c r="CS45" s="102"/>
      <c r="CT45" s="102">
        <f t="shared" si="65"/>
        <v>0</v>
      </c>
      <c r="CU45" s="163">
        <f t="shared" si="66"/>
        <v>0</v>
      </c>
      <c r="CV45" s="102">
        <f t="shared" si="67"/>
        <v>0</v>
      </c>
      <c r="CW45" s="102">
        <f t="shared" si="68"/>
        <v>0</v>
      </c>
      <c r="CX45" s="102">
        <f t="shared" si="69"/>
        <v>0</v>
      </c>
      <c r="CY45" s="102">
        <f t="shared" si="70"/>
        <v>0</v>
      </c>
      <c r="CZ45" s="102">
        <f t="shared" si="71"/>
        <v>0</v>
      </c>
    </row>
    <row r="46" spans="1:302" s="135" customFormat="1" ht="20.25" customHeight="1">
      <c r="A46" s="181" t="s">
        <v>237</v>
      </c>
      <c r="B46" s="229" t="s">
        <v>258</v>
      </c>
      <c r="C46" s="229"/>
      <c r="D46" s="229"/>
      <c r="E46" s="230"/>
      <c r="F46" s="182">
        <f>день_первый!E54</f>
        <v>3.7499999999999999E-2</v>
      </c>
      <c r="G46" s="145">
        <v>35</v>
      </c>
      <c r="H46" s="183">
        <f t="shared" si="0"/>
        <v>1.3125</v>
      </c>
      <c r="I46" s="184"/>
      <c r="J46" s="188"/>
      <c r="K46" s="186">
        <f>(F46*2)+день_первый!Z54</f>
        <v>0.63749999999999996</v>
      </c>
      <c r="L46" s="183">
        <f t="shared" si="1"/>
        <v>22.3125</v>
      </c>
      <c r="M46" s="145">
        <f t="shared" si="2"/>
        <v>12.75</v>
      </c>
      <c r="N46" s="175">
        <f t="shared" si="3"/>
        <v>446.25</v>
      </c>
      <c r="O46" s="175">
        <v>2.25</v>
      </c>
      <c r="P46" s="175">
        <f t="shared" si="4"/>
        <v>78.75</v>
      </c>
      <c r="Q46" s="186">
        <f t="shared" si="5"/>
        <v>12.75</v>
      </c>
      <c r="R46" s="175">
        <f t="shared" si="6"/>
        <v>446.25</v>
      </c>
      <c r="S46" s="175">
        <v>2.25</v>
      </c>
      <c r="T46" s="175">
        <f t="shared" si="7"/>
        <v>78.75</v>
      </c>
      <c r="U46" s="187">
        <f t="shared" si="8"/>
        <v>12.75</v>
      </c>
      <c r="V46" s="175">
        <f t="shared" si="9"/>
        <v>446.25</v>
      </c>
      <c r="W46" s="175">
        <v>2.25</v>
      </c>
      <c r="X46" s="175">
        <f t="shared" si="10"/>
        <v>78.75</v>
      </c>
      <c r="Y46" s="187">
        <f t="shared" si="11"/>
        <v>12.75</v>
      </c>
      <c r="Z46" s="175">
        <f t="shared" si="12"/>
        <v>446.25</v>
      </c>
      <c r="AA46" s="175">
        <v>2.25</v>
      </c>
      <c r="AB46" s="175">
        <f t="shared" si="13"/>
        <v>78.75</v>
      </c>
      <c r="AC46" s="187">
        <f t="shared" si="14"/>
        <v>12.75</v>
      </c>
      <c r="AD46" s="175">
        <f t="shared" si="15"/>
        <v>446.25</v>
      </c>
      <c r="AE46" s="175">
        <v>2.25</v>
      </c>
      <c r="AF46" s="175">
        <f t="shared" si="16"/>
        <v>78.75</v>
      </c>
      <c r="AG46" s="187">
        <f t="shared" si="17"/>
        <v>12.75</v>
      </c>
      <c r="AH46" s="175">
        <f t="shared" si="18"/>
        <v>446.25</v>
      </c>
      <c r="AI46" s="175">
        <v>2.25</v>
      </c>
      <c r="AJ46" s="175">
        <f t="shared" si="19"/>
        <v>78.75</v>
      </c>
      <c r="AK46" s="187">
        <f t="shared" si="20"/>
        <v>9.5625</v>
      </c>
      <c r="AL46" s="175">
        <f t="shared" si="21"/>
        <v>334.6875</v>
      </c>
      <c r="AM46" s="175">
        <v>1.68</v>
      </c>
      <c r="AN46" s="175">
        <f t="shared" si="22"/>
        <v>58.8</v>
      </c>
      <c r="AO46" s="187">
        <f t="shared" si="23"/>
        <v>9.5625</v>
      </c>
      <c r="AP46" s="175">
        <f t="shared" si="24"/>
        <v>334.6875</v>
      </c>
      <c r="AQ46" s="175">
        <v>1.68</v>
      </c>
      <c r="AR46" s="175">
        <f t="shared" si="25"/>
        <v>58.8</v>
      </c>
      <c r="AS46" s="187">
        <f t="shared" si="26"/>
        <v>15.937499999999998</v>
      </c>
      <c r="AT46" s="175">
        <f t="shared" si="27"/>
        <v>557.8125</v>
      </c>
      <c r="AU46" s="175">
        <v>2.81</v>
      </c>
      <c r="AV46" s="175">
        <f t="shared" si="28"/>
        <v>98.350000000000009</v>
      </c>
      <c r="AW46" s="187">
        <f t="shared" si="29"/>
        <v>12.75</v>
      </c>
      <c r="AX46" s="175">
        <f t="shared" si="30"/>
        <v>446.25</v>
      </c>
      <c r="AY46" s="175">
        <v>2.25</v>
      </c>
      <c r="AZ46" s="175">
        <f t="shared" si="31"/>
        <v>78.75</v>
      </c>
      <c r="BA46" s="187">
        <f t="shared" si="32"/>
        <v>15.937499999999998</v>
      </c>
      <c r="BB46" s="175">
        <f t="shared" si="33"/>
        <v>557.8125</v>
      </c>
      <c r="BC46" s="175">
        <v>2.81</v>
      </c>
      <c r="BD46" s="175">
        <f t="shared" si="34"/>
        <v>98.350000000000009</v>
      </c>
      <c r="BE46" s="187">
        <f t="shared" si="35"/>
        <v>9.5625</v>
      </c>
      <c r="BF46" s="175">
        <f t="shared" si="36"/>
        <v>334.6875</v>
      </c>
      <c r="BG46" s="175">
        <v>1.68</v>
      </c>
      <c r="BH46" s="175">
        <f t="shared" si="37"/>
        <v>58.8</v>
      </c>
      <c r="BI46" s="187">
        <f t="shared" si="38"/>
        <v>9.5625</v>
      </c>
      <c r="BJ46" s="175">
        <f t="shared" si="39"/>
        <v>334.6875</v>
      </c>
      <c r="BK46" s="175">
        <v>1.68</v>
      </c>
      <c r="BL46" s="175">
        <f t="shared" si="40"/>
        <v>58.8</v>
      </c>
      <c r="BM46" s="187">
        <f t="shared" si="41"/>
        <v>6.375</v>
      </c>
      <c r="BN46" s="175">
        <f t="shared" si="42"/>
        <v>223.125</v>
      </c>
      <c r="BO46" s="175">
        <v>1.1200000000000001</v>
      </c>
      <c r="BP46" s="175">
        <f t="shared" si="43"/>
        <v>39.200000000000003</v>
      </c>
      <c r="BQ46" s="187">
        <f t="shared" si="44"/>
        <v>9.5625</v>
      </c>
      <c r="BR46" s="175">
        <f t="shared" si="45"/>
        <v>334.6875</v>
      </c>
      <c r="BS46" s="175">
        <v>1.68</v>
      </c>
      <c r="BT46" s="175">
        <f t="shared" si="46"/>
        <v>58.8</v>
      </c>
      <c r="BU46" s="187">
        <f t="shared" si="47"/>
        <v>5.0999999999999996</v>
      </c>
      <c r="BV46" s="175">
        <f t="shared" si="48"/>
        <v>178.5</v>
      </c>
      <c r="BW46" s="175">
        <v>0.9</v>
      </c>
      <c r="BX46" s="175">
        <f t="shared" si="49"/>
        <v>31.5</v>
      </c>
      <c r="BY46" s="187">
        <f t="shared" si="50"/>
        <v>180.41249999999999</v>
      </c>
      <c r="BZ46" s="175">
        <f t="shared" si="51"/>
        <v>6314.4375</v>
      </c>
      <c r="CA46" s="175">
        <f t="shared" si="52"/>
        <v>31.789999999999996</v>
      </c>
      <c r="CB46" s="175">
        <f t="shared" si="53"/>
        <v>1112.6499999999999</v>
      </c>
      <c r="CC46" s="188"/>
      <c r="CD46" s="184"/>
      <c r="CE46" s="187">
        <f t="shared" si="54"/>
        <v>6.375</v>
      </c>
      <c r="CF46" s="175">
        <f t="shared" si="55"/>
        <v>223.125</v>
      </c>
      <c r="CG46" s="175">
        <v>1.1200000000000001</v>
      </c>
      <c r="CH46" s="175">
        <f t="shared" si="56"/>
        <v>39.200000000000003</v>
      </c>
      <c r="CI46" s="187">
        <f t="shared" si="57"/>
        <v>9.5625</v>
      </c>
      <c r="CJ46" s="175">
        <f t="shared" si="58"/>
        <v>334.6875</v>
      </c>
      <c r="CK46" s="175">
        <v>1.68</v>
      </c>
      <c r="CL46" s="175">
        <f t="shared" si="59"/>
        <v>58.8</v>
      </c>
      <c r="CM46" s="187">
        <f t="shared" si="60"/>
        <v>6.375</v>
      </c>
      <c r="CN46" s="175">
        <f t="shared" si="61"/>
        <v>223.125</v>
      </c>
      <c r="CO46" s="175">
        <v>1.1200000000000001</v>
      </c>
      <c r="CP46" s="175">
        <f t="shared" si="62"/>
        <v>39.200000000000003</v>
      </c>
      <c r="CQ46" s="187">
        <f t="shared" si="63"/>
        <v>38.25</v>
      </c>
      <c r="CR46" s="175">
        <f t="shared" si="64"/>
        <v>1338.75</v>
      </c>
      <c r="CS46" s="175">
        <v>6.75</v>
      </c>
      <c r="CT46" s="175">
        <f t="shared" si="65"/>
        <v>236.25</v>
      </c>
      <c r="CU46" s="187">
        <f t="shared" si="66"/>
        <v>60.5625</v>
      </c>
      <c r="CV46" s="175">
        <f t="shared" si="67"/>
        <v>2119.6875</v>
      </c>
      <c r="CW46" s="175">
        <f t="shared" si="68"/>
        <v>10.67</v>
      </c>
      <c r="CX46" s="175">
        <f t="shared" si="69"/>
        <v>373.45</v>
      </c>
      <c r="CY46" s="175">
        <f t="shared" si="70"/>
        <v>42.459999999999994</v>
      </c>
      <c r="CZ46" s="175">
        <f t="shared" si="71"/>
        <v>1486.1</v>
      </c>
      <c r="DA46" s="184"/>
      <c r="DB46" s="184"/>
      <c r="DC46" s="184"/>
      <c r="DD46" s="184"/>
      <c r="DE46" s="184"/>
      <c r="DF46" s="184"/>
      <c r="DG46" s="184"/>
      <c r="DH46" s="184"/>
      <c r="DI46" s="184"/>
      <c r="DJ46" s="184"/>
      <c r="DK46" s="184"/>
      <c r="DL46" s="184"/>
      <c r="DM46" s="184"/>
      <c r="DN46" s="184"/>
      <c r="DO46" s="184"/>
      <c r="DP46" s="184"/>
      <c r="DQ46" s="184"/>
      <c r="DR46" s="184"/>
      <c r="DS46" s="184"/>
      <c r="DT46" s="184"/>
      <c r="DU46" s="184"/>
      <c r="DV46" s="184"/>
      <c r="DW46" s="184"/>
      <c r="DX46" s="184"/>
      <c r="DY46" s="184"/>
      <c r="DZ46" s="184"/>
      <c r="EA46" s="184"/>
      <c r="EB46" s="184"/>
      <c r="EC46" s="184"/>
      <c r="ED46" s="184"/>
      <c r="EE46" s="184"/>
      <c r="EF46" s="184"/>
      <c r="EG46" s="184"/>
      <c r="EH46" s="184"/>
      <c r="EI46" s="184"/>
      <c r="EJ46" s="184"/>
      <c r="EK46" s="184"/>
      <c r="EL46" s="184"/>
      <c r="EM46" s="184"/>
      <c r="EN46" s="184"/>
      <c r="EO46" s="184"/>
      <c r="EP46" s="184"/>
      <c r="EQ46" s="184"/>
      <c r="ER46" s="184"/>
      <c r="ES46" s="184"/>
      <c r="ET46" s="184"/>
      <c r="EU46" s="184"/>
      <c r="EV46" s="184"/>
      <c r="EW46" s="184"/>
      <c r="EX46" s="184"/>
      <c r="EY46" s="184"/>
      <c r="EZ46" s="184"/>
      <c r="FA46" s="184"/>
      <c r="FB46" s="184"/>
      <c r="FC46" s="184"/>
      <c r="FD46" s="184"/>
      <c r="FE46" s="184"/>
      <c r="FF46" s="184"/>
      <c r="FG46" s="184"/>
      <c r="FH46" s="184"/>
      <c r="FI46" s="184"/>
      <c r="FJ46" s="184"/>
      <c r="FK46" s="184"/>
      <c r="FL46" s="184"/>
      <c r="FM46" s="184"/>
      <c r="FN46" s="184"/>
      <c r="FO46" s="184"/>
      <c r="FP46" s="184"/>
      <c r="FQ46" s="184"/>
      <c r="FR46" s="184"/>
      <c r="FS46" s="184"/>
      <c r="FT46" s="184"/>
      <c r="FU46" s="184"/>
      <c r="FV46" s="184"/>
      <c r="FW46" s="184"/>
      <c r="FX46" s="184"/>
      <c r="FY46" s="184"/>
      <c r="FZ46" s="184"/>
      <c r="GA46" s="184"/>
      <c r="GB46" s="184"/>
      <c r="GC46" s="184"/>
      <c r="GD46" s="184"/>
      <c r="GE46" s="184"/>
      <c r="GF46" s="184"/>
      <c r="GG46" s="184"/>
      <c r="GH46" s="184"/>
      <c r="GI46" s="184"/>
      <c r="GJ46" s="184"/>
      <c r="GK46" s="184"/>
      <c r="GL46" s="184"/>
      <c r="GM46" s="184"/>
      <c r="GN46" s="184"/>
      <c r="GO46" s="184"/>
      <c r="GP46" s="184"/>
      <c r="GQ46" s="184"/>
      <c r="GR46" s="184"/>
      <c r="GS46" s="184"/>
      <c r="GT46" s="184"/>
      <c r="GU46" s="184"/>
      <c r="GV46" s="184"/>
      <c r="GW46" s="184"/>
      <c r="GX46" s="184"/>
      <c r="GY46" s="184"/>
      <c r="GZ46" s="184"/>
      <c r="HA46" s="184"/>
      <c r="HB46" s="184"/>
      <c r="HC46" s="184"/>
      <c r="HD46" s="184"/>
      <c r="HE46" s="184"/>
      <c r="HF46" s="184"/>
      <c r="HG46" s="184"/>
      <c r="HH46" s="184"/>
      <c r="HI46" s="184"/>
      <c r="HJ46" s="184"/>
      <c r="HK46" s="184"/>
      <c r="HL46" s="184"/>
      <c r="HM46" s="184"/>
      <c r="HN46" s="184"/>
      <c r="HO46" s="184"/>
      <c r="HP46" s="184"/>
      <c r="HQ46" s="184"/>
      <c r="HR46" s="184"/>
      <c r="HS46" s="184"/>
      <c r="HT46" s="184"/>
      <c r="HU46" s="184"/>
      <c r="HV46" s="184"/>
      <c r="HW46" s="184"/>
      <c r="HX46" s="184"/>
      <c r="HY46" s="184"/>
      <c r="HZ46" s="184"/>
      <c r="IA46" s="184"/>
      <c r="IB46" s="184"/>
      <c r="IC46" s="184"/>
      <c r="ID46" s="184"/>
      <c r="IE46" s="184"/>
      <c r="IF46" s="184"/>
      <c r="IG46" s="184"/>
      <c r="IH46" s="184"/>
      <c r="II46" s="184"/>
      <c r="IJ46" s="184"/>
      <c r="IK46" s="184"/>
      <c r="IL46" s="184"/>
      <c r="IM46" s="184"/>
      <c r="IN46" s="184"/>
      <c r="IO46" s="184"/>
      <c r="IP46" s="184"/>
      <c r="IQ46" s="184"/>
      <c r="IR46" s="184"/>
      <c r="IS46" s="184"/>
      <c r="IT46" s="184"/>
      <c r="IU46" s="184"/>
      <c r="IV46" s="184"/>
      <c r="IW46" s="184"/>
      <c r="IX46" s="184"/>
      <c r="IY46" s="184"/>
      <c r="IZ46" s="184"/>
      <c r="JA46" s="184"/>
      <c r="JB46" s="184"/>
      <c r="JC46" s="184"/>
      <c r="JD46" s="184"/>
      <c r="JE46" s="184"/>
      <c r="JF46" s="184"/>
      <c r="JG46" s="184"/>
      <c r="JH46" s="184"/>
      <c r="JI46" s="184"/>
      <c r="JJ46" s="184"/>
      <c r="JK46" s="184"/>
      <c r="JL46" s="184"/>
      <c r="JM46" s="184"/>
      <c r="JN46" s="184"/>
      <c r="JO46" s="184"/>
      <c r="JP46" s="184"/>
      <c r="JQ46" s="184"/>
      <c r="JR46" s="184"/>
      <c r="JS46" s="184"/>
      <c r="JT46" s="184"/>
      <c r="JU46" s="184"/>
      <c r="JV46" s="184"/>
      <c r="JW46" s="184"/>
      <c r="JX46" s="184"/>
      <c r="JY46" s="184"/>
      <c r="JZ46" s="184"/>
      <c r="KA46" s="184"/>
      <c r="KB46" s="184"/>
      <c r="KC46" s="184"/>
      <c r="KD46" s="184"/>
      <c r="KE46" s="184"/>
      <c r="KF46" s="184"/>
      <c r="KG46" s="184"/>
      <c r="KH46" s="184"/>
      <c r="KI46" s="184"/>
      <c r="KJ46" s="184"/>
      <c r="KK46" s="184"/>
      <c r="KL46" s="184"/>
      <c r="KM46" s="184"/>
      <c r="KN46" s="184"/>
      <c r="KO46" s="184"/>
      <c r="KP46" s="184"/>
    </row>
    <row r="47" spans="1:302" s="135" customFormat="1" ht="20.25" customHeight="1">
      <c r="A47" s="181" t="s">
        <v>238</v>
      </c>
      <c r="B47" s="229" t="s">
        <v>152</v>
      </c>
      <c r="C47" s="229"/>
      <c r="D47" s="229"/>
      <c r="E47" s="230"/>
      <c r="F47" s="182">
        <f>день_шестой!Z34+день_девятый!Z33+день_четвертый!Z33+день_седьмой!Z33+день_второй!F58</f>
        <v>6.3529999999999998</v>
      </c>
      <c r="G47" s="145">
        <v>440</v>
      </c>
      <c r="H47" s="183">
        <f t="shared" si="0"/>
        <v>2795.3199999999997</v>
      </c>
      <c r="I47" s="184"/>
      <c r="J47" s="185"/>
      <c r="K47" s="186">
        <f>(F47*2)+день_первый!Z33</f>
        <v>12.706</v>
      </c>
      <c r="L47" s="183">
        <f t="shared" si="1"/>
        <v>5590.6399999999994</v>
      </c>
      <c r="M47" s="145">
        <f t="shared" si="2"/>
        <v>254.12</v>
      </c>
      <c r="N47" s="175">
        <f t="shared" si="3"/>
        <v>111812.79999999999</v>
      </c>
      <c r="O47" s="175">
        <v>18.8</v>
      </c>
      <c r="P47" s="175">
        <f t="shared" si="4"/>
        <v>8272</v>
      </c>
      <c r="Q47" s="186">
        <f t="shared" si="5"/>
        <v>254.12</v>
      </c>
      <c r="R47" s="175">
        <f t="shared" si="6"/>
        <v>111812.79999999999</v>
      </c>
      <c r="S47" s="175">
        <v>18.8</v>
      </c>
      <c r="T47" s="175">
        <f t="shared" si="7"/>
        <v>8272</v>
      </c>
      <c r="U47" s="187">
        <f t="shared" si="8"/>
        <v>254.12</v>
      </c>
      <c r="V47" s="175">
        <f t="shared" si="9"/>
        <v>111812.79999999999</v>
      </c>
      <c r="W47" s="175">
        <v>18.8</v>
      </c>
      <c r="X47" s="175">
        <f t="shared" si="10"/>
        <v>8272</v>
      </c>
      <c r="Y47" s="187">
        <f t="shared" si="11"/>
        <v>254.12</v>
      </c>
      <c r="Z47" s="175">
        <f t="shared" si="12"/>
        <v>111812.79999999999</v>
      </c>
      <c r="AA47" s="175">
        <v>18.8</v>
      </c>
      <c r="AB47" s="175">
        <f t="shared" si="13"/>
        <v>8272</v>
      </c>
      <c r="AC47" s="187">
        <f t="shared" si="14"/>
        <v>254.12</v>
      </c>
      <c r="AD47" s="175">
        <f t="shared" si="15"/>
        <v>111812.79999999999</v>
      </c>
      <c r="AE47" s="175">
        <v>18.8</v>
      </c>
      <c r="AF47" s="175">
        <f t="shared" si="16"/>
        <v>8272</v>
      </c>
      <c r="AG47" s="187">
        <f t="shared" si="17"/>
        <v>254.12</v>
      </c>
      <c r="AH47" s="175">
        <f t="shared" si="18"/>
        <v>111812.79999999999</v>
      </c>
      <c r="AI47" s="175">
        <v>18.8</v>
      </c>
      <c r="AJ47" s="175">
        <f t="shared" si="19"/>
        <v>8272</v>
      </c>
      <c r="AK47" s="187">
        <f t="shared" si="20"/>
        <v>190.59</v>
      </c>
      <c r="AL47" s="175">
        <f t="shared" si="21"/>
        <v>83859.599999999991</v>
      </c>
      <c r="AM47" s="175">
        <v>14.1</v>
      </c>
      <c r="AN47" s="175">
        <f t="shared" si="22"/>
        <v>6204</v>
      </c>
      <c r="AO47" s="187">
        <f t="shared" si="23"/>
        <v>190.59</v>
      </c>
      <c r="AP47" s="175">
        <f t="shared" si="24"/>
        <v>83859.599999999991</v>
      </c>
      <c r="AQ47" s="175">
        <v>14.1</v>
      </c>
      <c r="AR47" s="175">
        <f t="shared" si="25"/>
        <v>6204</v>
      </c>
      <c r="AS47" s="187">
        <f t="shared" si="26"/>
        <v>317.64999999999998</v>
      </c>
      <c r="AT47" s="175">
        <f t="shared" si="27"/>
        <v>139766</v>
      </c>
      <c r="AU47" s="175">
        <v>23.51</v>
      </c>
      <c r="AV47" s="175">
        <f t="shared" si="28"/>
        <v>10344.400000000001</v>
      </c>
      <c r="AW47" s="187">
        <f t="shared" si="29"/>
        <v>254.12</v>
      </c>
      <c r="AX47" s="175">
        <f t="shared" si="30"/>
        <v>111812.79999999999</v>
      </c>
      <c r="AY47" s="175">
        <v>18.8</v>
      </c>
      <c r="AZ47" s="175">
        <f t="shared" si="31"/>
        <v>8272</v>
      </c>
      <c r="BA47" s="187">
        <f t="shared" si="32"/>
        <v>317.64999999999998</v>
      </c>
      <c r="BB47" s="175">
        <f t="shared" si="33"/>
        <v>139766</v>
      </c>
      <c r="BC47" s="175">
        <v>23.51</v>
      </c>
      <c r="BD47" s="175">
        <f t="shared" si="34"/>
        <v>10344.400000000001</v>
      </c>
      <c r="BE47" s="187">
        <f t="shared" si="35"/>
        <v>190.59</v>
      </c>
      <c r="BF47" s="175">
        <f t="shared" si="36"/>
        <v>83859.599999999991</v>
      </c>
      <c r="BG47" s="175">
        <v>14.1</v>
      </c>
      <c r="BH47" s="175">
        <f t="shared" si="37"/>
        <v>6204</v>
      </c>
      <c r="BI47" s="187">
        <f t="shared" si="38"/>
        <v>190.59</v>
      </c>
      <c r="BJ47" s="175">
        <f t="shared" si="39"/>
        <v>83859.599999999991</v>
      </c>
      <c r="BK47" s="175">
        <v>14.1</v>
      </c>
      <c r="BL47" s="175">
        <f t="shared" si="40"/>
        <v>6204</v>
      </c>
      <c r="BM47" s="187">
        <f t="shared" si="41"/>
        <v>127.06</v>
      </c>
      <c r="BN47" s="175">
        <f t="shared" si="42"/>
        <v>55906.399999999994</v>
      </c>
      <c r="BO47" s="175">
        <v>9.4</v>
      </c>
      <c r="BP47" s="175">
        <f t="shared" si="43"/>
        <v>4136</v>
      </c>
      <c r="BQ47" s="187">
        <f t="shared" si="44"/>
        <v>190.59</v>
      </c>
      <c r="BR47" s="175">
        <f t="shared" si="45"/>
        <v>83859.599999999991</v>
      </c>
      <c r="BS47" s="175">
        <v>14.1</v>
      </c>
      <c r="BT47" s="175">
        <f t="shared" si="46"/>
        <v>6204</v>
      </c>
      <c r="BU47" s="187">
        <f t="shared" si="47"/>
        <v>101.648</v>
      </c>
      <c r="BV47" s="175">
        <f t="shared" si="48"/>
        <v>44725.119999999995</v>
      </c>
      <c r="BW47" s="175">
        <v>7.52</v>
      </c>
      <c r="BX47" s="175">
        <f t="shared" si="49"/>
        <v>3308.7999999999997</v>
      </c>
      <c r="BY47" s="187">
        <f t="shared" si="50"/>
        <v>3595.7980000000002</v>
      </c>
      <c r="BZ47" s="175">
        <f t="shared" si="51"/>
        <v>1582151.12</v>
      </c>
      <c r="CA47" s="175">
        <f t="shared" si="52"/>
        <v>266.03999999999996</v>
      </c>
      <c r="CB47" s="175">
        <f t="shared" si="53"/>
        <v>117057.59999999999</v>
      </c>
      <c r="CC47" s="188"/>
      <c r="CD47" s="184"/>
      <c r="CE47" s="187">
        <f t="shared" si="54"/>
        <v>127.06</v>
      </c>
      <c r="CF47" s="175">
        <f t="shared" si="55"/>
        <v>55906.399999999994</v>
      </c>
      <c r="CG47" s="175">
        <v>9.4</v>
      </c>
      <c r="CH47" s="175">
        <f t="shared" si="56"/>
        <v>4136</v>
      </c>
      <c r="CI47" s="187">
        <f t="shared" si="57"/>
        <v>190.59</v>
      </c>
      <c r="CJ47" s="175">
        <f t="shared" si="58"/>
        <v>83859.599999999991</v>
      </c>
      <c r="CK47" s="175">
        <v>14.1</v>
      </c>
      <c r="CL47" s="175">
        <f t="shared" si="59"/>
        <v>6204</v>
      </c>
      <c r="CM47" s="187">
        <f t="shared" si="60"/>
        <v>127.06</v>
      </c>
      <c r="CN47" s="175">
        <f t="shared" si="61"/>
        <v>55906.399999999994</v>
      </c>
      <c r="CO47" s="175">
        <v>9.4</v>
      </c>
      <c r="CP47" s="175">
        <f t="shared" si="62"/>
        <v>4136</v>
      </c>
      <c r="CQ47" s="187">
        <f t="shared" si="63"/>
        <v>762.36</v>
      </c>
      <c r="CR47" s="175">
        <f t="shared" si="64"/>
        <v>335438.39999999997</v>
      </c>
      <c r="CS47" s="175">
        <v>56.42</v>
      </c>
      <c r="CT47" s="175">
        <f t="shared" si="65"/>
        <v>24824.799999999999</v>
      </c>
      <c r="CU47" s="187">
        <f t="shared" si="66"/>
        <v>1207.07</v>
      </c>
      <c r="CV47" s="175">
        <f t="shared" si="67"/>
        <v>531110.79999999993</v>
      </c>
      <c r="CW47" s="175">
        <f t="shared" si="68"/>
        <v>89.32</v>
      </c>
      <c r="CX47" s="175">
        <f t="shared" si="69"/>
        <v>39300.800000000003</v>
      </c>
      <c r="CY47" s="175">
        <f t="shared" si="70"/>
        <v>355.35999999999996</v>
      </c>
      <c r="CZ47" s="175">
        <f t="shared" si="71"/>
        <v>156358.39999999999</v>
      </c>
      <c r="DA47" s="184"/>
      <c r="DB47" s="184"/>
      <c r="DC47" s="184"/>
      <c r="DD47" s="184"/>
      <c r="DE47" s="184"/>
      <c r="DF47" s="184"/>
      <c r="DG47" s="184"/>
      <c r="DH47" s="184"/>
      <c r="DI47" s="184"/>
      <c r="DJ47" s="184"/>
      <c r="DK47" s="184"/>
      <c r="DL47" s="184"/>
      <c r="DM47" s="184"/>
      <c r="DN47" s="184"/>
      <c r="DO47" s="184"/>
      <c r="DP47" s="184"/>
      <c r="DQ47" s="184"/>
      <c r="DR47" s="184"/>
      <c r="DS47" s="184"/>
      <c r="DT47" s="184"/>
      <c r="DU47" s="184"/>
      <c r="DV47" s="184"/>
      <c r="DW47" s="184"/>
      <c r="DX47" s="184"/>
      <c r="DY47" s="184"/>
      <c r="DZ47" s="184"/>
      <c r="EA47" s="184"/>
      <c r="EB47" s="184"/>
      <c r="EC47" s="184"/>
      <c r="ED47" s="184"/>
      <c r="EE47" s="184"/>
      <c r="EF47" s="184"/>
      <c r="EG47" s="184"/>
      <c r="EH47" s="184"/>
      <c r="EI47" s="184"/>
      <c r="EJ47" s="184"/>
      <c r="EK47" s="184"/>
      <c r="EL47" s="184"/>
      <c r="EM47" s="184"/>
      <c r="EN47" s="184"/>
      <c r="EO47" s="184"/>
      <c r="EP47" s="184"/>
      <c r="EQ47" s="184"/>
      <c r="ER47" s="184"/>
      <c r="ES47" s="184"/>
      <c r="ET47" s="184"/>
      <c r="EU47" s="184"/>
      <c r="EV47" s="184"/>
      <c r="EW47" s="184"/>
      <c r="EX47" s="184"/>
      <c r="EY47" s="184"/>
      <c r="EZ47" s="184"/>
      <c r="FA47" s="184"/>
      <c r="FB47" s="184"/>
      <c r="FC47" s="184"/>
      <c r="FD47" s="184"/>
      <c r="FE47" s="184"/>
      <c r="FF47" s="184"/>
      <c r="FG47" s="184"/>
      <c r="FH47" s="184"/>
      <c r="FI47" s="184"/>
      <c r="FJ47" s="184"/>
      <c r="FK47" s="184"/>
      <c r="FL47" s="184"/>
      <c r="FM47" s="184"/>
      <c r="FN47" s="184"/>
      <c r="FO47" s="184"/>
      <c r="FP47" s="184"/>
      <c r="FQ47" s="184"/>
      <c r="FR47" s="184"/>
      <c r="FS47" s="184"/>
      <c r="FT47" s="184"/>
      <c r="FU47" s="184"/>
      <c r="FV47" s="184"/>
      <c r="FW47" s="184"/>
      <c r="FX47" s="184"/>
      <c r="FY47" s="184"/>
      <c r="FZ47" s="184"/>
      <c r="GA47" s="184"/>
      <c r="GB47" s="184"/>
      <c r="GC47" s="184"/>
      <c r="GD47" s="184"/>
      <c r="GE47" s="184"/>
      <c r="GF47" s="184"/>
      <c r="GG47" s="184"/>
      <c r="GH47" s="184"/>
      <c r="GI47" s="184"/>
      <c r="GJ47" s="184"/>
      <c r="GK47" s="184"/>
      <c r="GL47" s="184"/>
      <c r="GM47" s="184"/>
      <c r="GN47" s="184"/>
      <c r="GO47" s="184"/>
      <c r="GP47" s="184"/>
      <c r="GQ47" s="184"/>
      <c r="GR47" s="184"/>
      <c r="GS47" s="184"/>
      <c r="GT47" s="184"/>
      <c r="GU47" s="184"/>
      <c r="GV47" s="184"/>
      <c r="GW47" s="184"/>
      <c r="GX47" s="184"/>
      <c r="GY47" s="184"/>
      <c r="GZ47" s="184"/>
      <c r="HA47" s="184"/>
      <c r="HB47" s="184"/>
      <c r="HC47" s="184"/>
      <c r="HD47" s="184"/>
      <c r="HE47" s="184"/>
      <c r="HF47" s="184"/>
      <c r="HG47" s="184"/>
      <c r="HH47" s="184"/>
      <c r="HI47" s="184"/>
      <c r="HJ47" s="184"/>
      <c r="HK47" s="184"/>
      <c r="HL47" s="184"/>
      <c r="HM47" s="184"/>
      <c r="HN47" s="184"/>
      <c r="HO47" s="184"/>
      <c r="HP47" s="184"/>
      <c r="HQ47" s="184"/>
      <c r="HR47" s="184"/>
      <c r="HS47" s="184"/>
      <c r="HT47" s="184"/>
      <c r="HU47" s="184"/>
      <c r="HV47" s="184"/>
      <c r="HW47" s="184"/>
      <c r="HX47" s="184"/>
      <c r="HY47" s="184"/>
      <c r="HZ47" s="184"/>
      <c r="IA47" s="184"/>
      <c r="IB47" s="184"/>
      <c r="IC47" s="184"/>
      <c r="ID47" s="184"/>
      <c r="IE47" s="184"/>
      <c r="IF47" s="184"/>
      <c r="IG47" s="184"/>
      <c r="IH47" s="184"/>
      <c r="II47" s="184"/>
      <c r="IJ47" s="184"/>
      <c r="IK47" s="184"/>
      <c r="IL47" s="184"/>
      <c r="IM47" s="184"/>
      <c r="IN47" s="184"/>
      <c r="IO47" s="184"/>
      <c r="IP47" s="184"/>
      <c r="IQ47" s="184"/>
      <c r="IR47" s="184"/>
      <c r="IS47" s="184"/>
      <c r="IT47" s="184"/>
      <c r="IU47" s="184"/>
      <c r="IV47" s="184"/>
      <c r="IW47" s="184"/>
      <c r="IX47" s="184"/>
      <c r="IY47" s="184"/>
      <c r="IZ47" s="184"/>
      <c r="JA47" s="184"/>
      <c r="JB47" s="184"/>
      <c r="JC47" s="184"/>
      <c r="JD47" s="184"/>
      <c r="JE47" s="184"/>
      <c r="JF47" s="184"/>
      <c r="JG47" s="184"/>
      <c r="JH47" s="184"/>
      <c r="JI47" s="184"/>
      <c r="JJ47" s="184"/>
      <c r="JK47" s="184"/>
      <c r="JL47" s="184"/>
      <c r="JM47" s="184"/>
      <c r="JN47" s="184"/>
      <c r="JO47" s="184"/>
      <c r="JP47" s="184"/>
      <c r="JQ47" s="184"/>
      <c r="JR47" s="184"/>
      <c r="JS47" s="184"/>
      <c r="JT47" s="184"/>
      <c r="JU47" s="184"/>
      <c r="JV47" s="184"/>
      <c r="JW47" s="184"/>
      <c r="JX47" s="184"/>
      <c r="JY47" s="184"/>
      <c r="JZ47" s="184"/>
      <c r="KA47" s="184"/>
      <c r="KB47" s="184"/>
      <c r="KC47" s="184"/>
      <c r="KD47" s="184"/>
      <c r="KE47" s="184"/>
      <c r="KF47" s="184"/>
      <c r="KG47" s="184"/>
      <c r="KH47" s="184"/>
      <c r="KI47" s="184"/>
      <c r="KJ47" s="184"/>
      <c r="KK47" s="184"/>
      <c r="KL47" s="184"/>
      <c r="KM47" s="184"/>
      <c r="KN47" s="184"/>
      <c r="KO47" s="184"/>
      <c r="KP47" s="184"/>
    </row>
    <row r="48" spans="1:302" s="135" customFormat="1" ht="20.25" customHeight="1">
      <c r="A48" s="181" t="s">
        <v>239</v>
      </c>
      <c r="B48" s="229" t="s">
        <v>256</v>
      </c>
      <c r="C48" s="229"/>
      <c r="D48" s="229"/>
      <c r="E48" s="230"/>
      <c r="F48" s="182">
        <f>день_девятый!Z30</f>
        <v>0.54149999999999998</v>
      </c>
      <c r="G48" s="145">
        <v>640</v>
      </c>
      <c r="H48" s="183">
        <f t="shared" si="0"/>
        <v>346.56</v>
      </c>
      <c r="I48" s="184"/>
      <c r="J48" s="185"/>
      <c r="K48" s="186">
        <f>(F48*2)</f>
        <v>1.083</v>
      </c>
      <c r="L48" s="183">
        <f t="shared" si="1"/>
        <v>693.12</v>
      </c>
      <c r="M48" s="145">
        <f t="shared" si="2"/>
        <v>21.66</v>
      </c>
      <c r="N48" s="175">
        <f t="shared" si="3"/>
        <v>13862.4</v>
      </c>
      <c r="O48" s="175">
        <v>1.44</v>
      </c>
      <c r="P48" s="175">
        <f t="shared" si="4"/>
        <v>921.59999999999991</v>
      </c>
      <c r="Q48" s="186">
        <f t="shared" si="5"/>
        <v>21.66</v>
      </c>
      <c r="R48" s="175">
        <f t="shared" si="6"/>
        <v>13862.4</v>
      </c>
      <c r="S48" s="175">
        <v>1.44</v>
      </c>
      <c r="T48" s="175">
        <f t="shared" si="7"/>
        <v>921.59999999999991</v>
      </c>
      <c r="U48" s="187">
        <f t="shared" si="8"/>
        <v>21.66</v>
      </c>
      <c r="V48" s="175">
        <f t="shared" si="9"/>
        <v>13862.4</v>
      </c>
      <c r="W48" s="175">
        <v>1.44</v>
      </c>
      <c r="X48" s="175">
        <f t="shared" si="10"/>
        <v>921.59999999999991</v>
      </c>
      <c r="Y48" s="187">
        <f t="shared" si="11"/>
        <v>21.66</v>
      </c>
      <c r="Z48" s="175">
        <f t="shared" si="12"/>
        <v>13862.4</v>
      </c>
      <c r="AA48" s="175">
        <v>1.44</v>
      </c>
      <c r="AB48" s="175">
        <f t="shared" si="13"/>
        <v>921.59999999999991</v>
      </c>
      <c r="AC48" s="187">
        <f t="shared" si="14"/>
        <v>21.66</v>
      </c>
      <c r="AD48" s="175">
        <f t="shared" si="15"/>
        <v>13862.4</v>
      </c>
      <c r="AE48" s="175">
        <v>1.44</v>
      </c>
      <c r="AF48" s="175">
        <f t="shared" si="16"/>
        <v>921.59999999999991</v>
      </c>
      <c r="AG48" s="187">
        <f t="shared" si="17"/>
        <v>21.66</v>
      </c>
      <c r="AH48" s="175">
        <f t="shared" si="18"/>
        <v>13862.4</v>
      </c>
      <c r="AI48" s="175">
        <v>1.44</v>
      </c>
      <c r="AJ48" s="175">
        <f t="shared" si="19"/>
        <v>921.59999999999991</v>
      </c>
      <c r="AK48" s="187">
        <f t="shared" si="20"/>
        <v>16.245000000000001</v>
      </c>
      <c r="AL48" s="175">
        <f t="shared" si="21"/>
        <v>10396.799999999999</v>
      </c>
      <c r="AM48" s="175">
        <v>1.2</v>
      </c>
      <c r="AN48" s="175">
        <f t="shared" si="22"/>
        <v>768</v>
      </c>
      <c r="AO48" s="187">
        <f t="shared" si="23"/>
        <v>16.245000000000001</v>
      </c>
      <c r="AP48" s="175">
        <f t="shared" si="24"/>
        <v>10396.799999999999</v>
      </c>
      <c r="AQ48" s="175">
        <v>1.2</v>
      </c>
      <c r="AR48" s="175">
        <f t="shared" si="25"/>
        <v>768</v>
      </c>
      <c r="AS48" s="187">
        <f t="shared" si="26"/>
        <v>27.074999999999999</v>
      </c>
      <c r="AT48" s="175">
        <f t="shared" si="27"/>
        <v>17328</v>
      </c>
      <c r="AU48" s="175">
        <v>1.92</v>
      </c>
      <c r="AV48" s="175">
        <f t="shared" si="28"/>
        <v>1228.8</v>
      </c>
      <c r="AW48" s="187">
        <f t="shared" si="29"/>
        <v>21.66</v>
      </c>
      <c r="AX48" s="175">
        <f t="shared" si="30"/>
        <v>13862.4</v>
      </c>
      <c r="AY48" s="175">
        <v>1.44</v>
      </c>
      <c r="AZ48" s="175">
        <f t="shared" si="31"/>
        <v>921.59999999999991</v>
      </c>
      <c r="BA48" s="187">
        <f t="shared" si="32"/>
        <v>27.074999999999999</v>
      </c>
      <c r="BB48" s="175">
        <f t="shared" si="33"/>
        <v>17328</v>
      </c>
      <c r="BC48" s="175">
        <v>1.92</v>
      </c>
      <c r="BD48" s="175">
        <f t="shared" si="34"/>
        <v>1228.8</v>
      </c>
      <c r="BE48" s="187">
        <f t="shared" si="35"/>
        <v>16.245000000000001</v>
      </c>
      <c r="BF48" s="175">
        <f t="shared" si="36"/>
        <v>10396.799999999999</v>
      </c>
      <c r="BG48" s="175">
        <v>1.2</v>
      </c>
      <c r="BH48" s="175">
        <f t="shared" si="37"/>
        <v>768</v>
      </c>
      <c r="BI48" s="187">
        <f t="shared" si="38"/>
        <v>16.245000000000001</v>
      </c>
      <c r="BJ48" s="175">
        <f t="shared" si="39"/>
        <v>10396.799999999999</v>
      </c>
      <c r="BK48" s="175">
        <v>1.2</v>
      </c>
      <c r="BL48" s="175">
        <f t="shared" si="40"/>
        <v>768</v>
      </c>
      <c r="BM48" s="187">
        <f t="shared" si="41"/>
        <v>10.83</v>
      </c>
      <c r="BN48" s="175">
        <f t="shared" si="42"/>
        <v>6931.2</v>
      </c>
      <c r="BO48" s="175">
        <v>0.72</v>
      </c>
      <c r="BP48" s="175">
        <f t="shared" si="43"/>
        <v>460.79999999999995</v>
      </c>
      <c r="BQ48" s="187">
        <f t="shared" si="44"/>
        <v>16.245000000000001</v>
      </c>
      <c r="BR48" s="175">
        <f t="shared" si="45"/>
        <v>10396.799999999999</v>
      </c>
      <c r="BS48" s="175">
        <v>1.2</v>
      </c>
      <c r="BT48" s="175">
        <f t="shared" si="46"/>
        <v>768</v>
      </c>
      <c r="BU48" s="187">
        <f t="shared" si="47"/>
        <v>8.6639999999999997</v>
      </c>
      <c r="BV48" s="175">
        <f t="shared" si="48"/>
        <v>5544.96</v>
      </c>
      <c r="BW48" s="175">
        <v>0.72</v>
      </c>
      <c r="BX48" s="175">
        <f t="shared" si="49"/>
        <v>460.79999999999995</v>
      </c>
      <c r="BY48" s="187">
        <f t="shared" si="50"/>
        <v>306.48899999999998</v>
      </c>
      <c r="BZ48" s="175">
        <f t="shared" si="51"/>
        <v>196152.95999999996</v>
      </c>
      <c r="CA48" s="175">
        <f t="shared" si="52"/>
        <v>21.359999999999992</v>
      </c>
      <c r="CB48" s="175">
        <f t="shared" si="53"/>
        <v>13670.399999999998</v>
      </c>
      <c r="CC48" s="188"/>
      <c r="CD48" s="184"/>
      <c r="CE48" s="187">
        <f t="shared" si="54"/>
        <v>10.83</v>
      </c>
      <c r="CF48" s="175">
        <f t="shared" si="55"/>
        <v>6931.2</v>
      </c>
      <c r="CG48" s="175">
        <v>0.72</v>
      </c>
      <c r="CH48" s="175">
        <f t="shared" si="56"/>
        <v>460.79999999999995</v>
      </c>
      <c r="CI48" s="187">
        <f t="shared" si="57"/>
        <v>16.245000000000001</v>
      </c>
      <c r="CJ48" s="175">
        <f t="shared" si="58"/>
        <v>10396.799999999999</v>
      </c>
      <c r="CK48" s="175">
        <v>1.2</v>
      </c>
      <c r="CL48" s="175">
        <f t="shared" si="59"/>
        <v>768</v>
      </c>
      <c r="CM48" s="187">
        <f t="shared" si="60"/>
        <v>10.83</v>
      </c>
      <c r="CN48" s="175">
        <f t="shared" si="61"/>
        <v>6931.2</v>
      </c>
      <c r="CO48" s="175">
        <v>0.72</v>
      </c>
      <c r="CP48" s="175">
        <f t="shared" si="62"/>
        <v>460.79999999999995</v>
      </c>
      <c r="CQ48" s="187">
        <f t="shared" si="63"/>
        <v>64.98</v>
      </c>
      <c r="CR48" s="175">
        <f t="shared" si="64"/>
        <v>41587.199999999997</v>
      </c>
      <c r="CS48" s="175">
        <v>4.5599999999999996</v>
      </c>
      <c r="CT48" s="175">
        <f t="shared" si="65"/>
        <v>2918.3999999999996</v>
      </c>
      <c r="CU48" s="187">
        <f t="shared" si="66"/>
        <v>102.88500000000001</v>
      </c>
      <c r="CV48" s="175">
        <f t="shared" si="67"/>
        <v>65846.399999999994</v>
      </c>
      <c r="CW48" s="175">
        <f t="shared" si="68"/>
        <v>7.1999999999999993</v>
      </c>
      <c r="CX48" s="175">
        <f t="shared" si="69"/>
        <v>4608</v>
      </c>
      <c r="CY48" s="175">
        <f t="shared" si="70"/>
        <v>28.559999999999992</v>
      </c>
      <c r="CZ48" s="175">
        <f t="shared" si="71"/>
        <v>18278.399999999998</v>
      </c>
      <c r="DA48" s="184"/>
      <c r="DB48" s="184"/>
      <c r="DC48" s="184"/>
      <c r="DD48" s="184"/>
      <c r="DE48" s="184"/>
      <c r="DF48" s="184"/>
      <c r="DG48" s="184"/>
      <c r="DH48" s="184"/>
      <c r="DI48" s="184"/>
      <c r="DJ48" s="184"/>
      <c r="DK48" s="184"/>
      <c r="DL48" s="184"/>
      <c r="DM48" s="184"/>
      <c r="DN48" s="184"/>
      <c r="DO48" s="184"/>
      <c r="DP48" s="184"/>
      <c r="DQ48" s="184"/>
      <c r="DR48" s="184"/>
      <c r="DS48" s="184"/>
      <c r="DT48" s="184"/>
      <c r="DU48" s="184"/>
      <c r="DV48" s="184"/>
      <c r="DW48" s="184"/>
      <c r="DX48" s="184"/>
      <c r="DY48" s="184"/>
      <c r="DZ48" s="184"/>
      <c r="EA48" s="184"/>
      <c r="EB48" s="184"/>
      <c r="EC48" s="184"/>
      <c r="ED48" s="184"/>
      <c r="EE48" s="184"/>
      <c r="EF48" s="184"/>
      <c r="EG48" s="184"/>
      <c r="EH48" s="184"/>
      <c r="EI48" s="184"/>
      <c r="EJ48" s="184"/>
      <c r="EK48" s="184"/>
      <c r="EL48" s="184"/>
      <c r="EM48" s="184"/>
      <c r="EN48" s="184"/>
      <c r="EO48" s="184"/>
      <c r="EP48" s="184"/>
      <c r="EQ48" s="184"/>
      <c r="ER48" s="184"/>
      <c r="ES48" s="184"/>
      <c r="ET48" s="184"/>
      <c r="EU48" s="184"/>
      <c r="EV48" s="184"/>
      <c r="EW48" s="184"/>
      <c r="EX48" s="184"/>
      <c r="EY48" s="184"/>
      <c r="EZ48" s="184"/>
      <c r="FA48" s="184"/>
      <c r="FB48" s="184"/>
      <c r="FC48" s="184"/>
      <c r="FD48" s="184"/>
      <c r="FE48" s="184"/>
      <c r="FF48" s="184"/>
      <c r="FG48" s="184"/>
      <c r="FH48" s="184"/>
      <c r="FI48" s="184"/>
      <c r="FJ48" s="184"/>
      <c r="FK48" s="184"/>
      <c r="FL48" s="184"/>
      <c r="FM48" s="184"/>
      <c r="FN48" s="184"/>
      <c r="FO48" s="184"/>
      <c r="FP48" s="184"/>
      <c r="FQ48" s="184"/>
      <c r="FR48" s="184"/>
      <c r="FS48" s="184"/>
      <c r="FT48" s="184"/>
      <c r="FU48" s="184"/>
      <c r="FV48" s="184"/>
      <c r="FW48" s="184"/>
      <c r="FX48" s="184"/>
      <c r="FY48" s="184"/>
      <c r="FZ48" s="184"/>
      <c r="GA48" s="184"/>
      <c r="GB48" s="184"/>
      <c r="GC48" s="184"/>
      <c r="GD48" s="184"/>
      <c r="GE48" s="184"/>
      <c r="GF48" s="184"/>
      <c r="GG48" s="184"/>
      <c r="GH48" s="184"/>
      <c r="GI48" s="184"/>
      <c r="GJ48" s="184"/>
      <c r="GK48" s="184"/>
      <c r="GL48" s="184"/>
      <c r="GM48" s="184"/>
      <c r="GN48" s="184"/>
      <c r="GO48" s="184"/>
      <c r="GP48" s="184"/>
      <c r="GQ48" s="184"/>
      <c r="GR48" s="184"/>
      <c r="GS48" s="184"/>
      <c r="GT48" s="184"/>
      <c r="GU48" s="184"/>
      <c r="GV48" s="184"/>
      <c r="GW48" s="184"/>
      <c r="GX48" s="184"/>
      <c r="GY48" s="184"/>
      <c r="GZ48" s="184"/>
      <c r="HA48" s="184"/>
      <c r="HB48" s="184"/>
      <c r="HC48" s="184"/>
      <c r="HD48" s="184"/>
      <c r="HE48" s="184"/>
      <c r="HF48" s="184"/>
      <c r="HG48" s="184"/>
      <c r="HH48" s="184"/>
      <c r="HI48" s="184"/>
      <c r="HJ48" s="184"/>
      <c r="HK48" s="184"/>
      <c r="HL48" s="184"/>
      <c r="HM48" s="184"/>
      <c r="HN48" s="184"/>
      <c r="HO48" s="184"/>
      <c r="HP48" s="184"/>
      <c r="HQ48" s="184"/>
      <c r="HR48" s="184"/>
      <c r="HS48" s="184"/>
      <c r="HT48" s="184"/>
      <c r="HU48" s="184"/>
      <c r="HV48" s="184"/>
      <c r="HW48" s="184"/>
      <c r="HX48" s="184"/>
      <c r="HY48" s="184"/>
      <c r="HZ48" s="184"/>
      <c r="IA48" s="184"/>
      <c r="IB48" s="184"/>
      <c r="IC48" s="184"/>
      <c r="ID48" s="184"/>
      <c r="IE48" s="184"/>
      <c r="IF48" s="184"/>
      <c r="IG48" s="184"/>
      <c r="IH48" s="184"/>
      <c r="II48" s="184"/>
      <c r="IJ48" s="184"/>
      <c r="IK48" s="184"/>
      <c r="IL48" s="184"/>
      <c r="IM48" s="184"/>
      <c r="IN48" s="184"/>
      <c r="IO48" s="184"/>
      <c r="IP48" s="184"/>
      <c r="IQ48" s="184"/>
      <c r="IR48" s="184"/>
      <c r="IS48" s="184"/>
      <c r="IT48" s="184"/>
      <c r="IU48" s="184"/>
      <c r="IV48" s="184"/>
      <c r="IW48" s="184"/>
      <c r="IX48" s="184"/>
      <c r="IY48" s="184"/>
      <c r="IZ48" s="184"/>
      <c r="JA48" s="184"/>
      <c r="JB48" s="184"/>
      <c r="JC48" s="184"/>
      <c r="JD48" s="184"/>
      <c r="JE48" s="184"/>
      <c r="JF48" s="184"/>
      <c r="JG48" s="184"/>
      <c r="JH48" s="184"/>
      <c r="JI48" s="184"/>
      <c r="JJ48" s="184"/>
      <c r="JK48" s="184"/>
      <c r="JL48" s="184"/>
      <c r="JM48" s="184"/>
      <c r="JN48" s="184"/>
      <c r="JO48" s="184"/>
      <c r="JP48" s="184"/>
      <c r="JQ48" s="184"/>
      <c r="JR48" s="184"/>
      <c r="JS48" s="184"/>
      <c r="JT48" s="184"/>
      <c r="JU48" s="184"/>
      <c r="JV48" s="184"/>
      <c r="JW48" s="184"/>
      <c r="JX48" s="184"/>
      <c r="JY48" s="184"/>
      <c r="JZ48" s="184"/>
      <c r="KA48" s="184"/>
      <c r="KB48" s="184"/>
      <c r="KC48" s="184"/>
      <c r="KD48" s="184"/>
      <c r="KE48" s="184"/>
      <c r="KF48" s="184"/>
      <c r="KG48" s="184"/>
      <c r="KH48" s="184"/>
      <c r="KI48" s="184"/>
      <c r="KJ48" s="184"/>
      <c r="KK48" s="184"/>
      <c r="KL48" s="184"/>
      <c r="KM48" s="184"/>
      <c r="KN48" s="184"/>
      <c r="KO48" s="184"/>
      <c r="KP48" s="184"/>
    </row>
    <row r="49" spans="1:302" ht="20.25" hidden="1" customHeight="1">
      <c r="A49" s="93" t="s">
        <v>240</v>
      </c>
      <c r="B49" s="231"/>
      <c r="C49" s="231"/>
      <c r="D49" s="231"/>
      <c r="E49" s="232"/>
      <c r="F49" s="103"/>
      <c r="G49" s="100"/>
      <c r="H49" s="106">
        <f t="shared" si="0"/>
        <v>0</v>
      </c>
      <c r="J49" s="138"/>
      <c r="K49" s="106"/>
      <c r="L49" s="106">
        <f t="shared" si="1"/>
        <v>0</v>
      </c>
      <c r="M49" s="100">
        <f t="shared" si="2"/>
        <v>0</v>
      </c>
      <c r="N49" s="102">
        <f t="shared" si="3"/>
        <v>0</v>
      </c>
      <c r="O49" s="102"/>
      <c r="P49" s="102">
        <f t="shared" si="4"/>
        <v>0</v>
      </c>
      <c r="Q49" s="162">
        <f t="shared" si="5"/>
        <v>0</v>
      </c>
      <c r="R49" s="102">
        <f t="shared" si="6"/>
        <v>0</v>
      </c>
      <c r="S49" s="102"/>
      <c r="T49" s="102">
        <f t="shared" si="7"/>
        <v>0</v>
      </c>
      <c r="U49" s="163">
        <f t="shared" si="8"/>
        <v>0</v>
      </c>
      <c r="V49" s="102">
        <f t="shared" si="9"/>
        <v>0</v>
      </c>
      <c r="W49" s="102"/>
      <c r="X49" s="102">
        <f t="shared" si="10"/>
        <v>0</v>
      </c>
      <c r="Y49" s="163">
        <f t="shared" si="11"/>
        <v>0</v>
      </c>
      <c r="Z49" s="102">
        <f t="shared" si="12"/>
        <v>0</v>
      </c>
      <c r="AA49" s="102"/>
      <c r="AB49" s="102">
        <f t="shared" si="13"/>
        <v>0</v>
      </c>
      <c r="AC49" s="163">
        <f t="shared" si="14"/>
        <v>0</v>
      </c>
      <c r="AD49" s="102">
        <f t="shared" si="15"/>
        <v>0</v>
      </c>
      <c r="AE49" s="102"/>
      <c r="AF49" s="102">
        <f t="shared" si="16"/>
        <v>0</v>
      </c>
      <c r="AG49" s="163">
        <f t="shared" si="17"/>
        <v>0</v>
      </c>
      <c r="AH49" s="102">
        <f t="shared" si="18"/>
        <v>0</v>
      </c>
      <c r="AI49" s="102"/>
      <c r="AJ49" s="102">
        <f t="shared" si="19"/>
        <v>0</v>
      </c>
      <c r="AK49" s="163">
        <f t="shared" si="20"/>
        <v>0</v>
      </c>
      <c r="AL49" s="102">
        <f t="shared" si="21"/>
        <v>0</v>
      </c>
      <c r="AM49" s="102"/>
      <c r="AN49" s="102">
        <f t="shared" si="22"/>
        <v>0</v>
      </c>
      <c r="AO49" s="163">
        <f t="shared" si="23"/>
        <v>0</v>
      </c>
      <c r="AP49" s="102">
        <f t="shared" si="24"/>
        <v>0</v>
      </c>
      <c r="AQ49" s="102"/>
      <c r="AR49" s="102">
        <f t="shared" si="25"/>
        <v>0</v>
      </c>
      <c r="AS49" s="163">
        <f t="shared" si="26"/>
        <v>0</v>
      </c>
      <c r="AT49" s="102">
        <f t="shared" si="27"/>
        <v>0</v>
      </c>
      <c r="AU49" s="102"/>
      <c r="AV49" s="102">
        <f t="shared" si="28"/>
        <v>0</v>
      </c>
      <c r="AW49" s="163">
        <f t="shared" si="29"/>
        <v>0</v>
      </c>
      <c r="AX49" s="102">
        <f t="shared" si="30"/>
        <v>0</v>
      </c>
      <c r="AY49" s="102"/>
      <c r="AZ49" s="102">
        <f t="shared" si="31"/>
        <v>0</v>
      </c>
      <c r="BA49" s="163">
        <f t="shared" si="32"/>
        <v>0</v>
      </c>
      <c r="BB49" s="102">
        <f t="shared" si="33"/>
        <v>0</v>
      </c>
      <c r="BC49" s="102"/>
      <c r="BD49" s="102">
        <f t="shared" si="34"/>
        <v>0</v>
      </c>
      <c r="BE49" s="163">
        <f t="shared" si="35"/>
        <v>0</v>
      </c>
      <c r="BF49" s="102">
        <f t="shared" si="36"/>
        <v>0</v>
      </c>
      <c r="BG49" s="102"/>
      <c r="BH49" s="102">
        <f t="shared" si="37"/>
        <v>0</v>
      </c>
      <c r="BI49" s="163">
        <f t="shared" si="38"/>
        <v>0</v>
      </c>
      <c r="BJ49" s="102">
        <f t="shared" si="39"/>
        <v>0</v>
      </c>
      <c r="BK49" s="102"/>
      <c r="BL49" s="102">
        <f t="shared" si="40"/>
        <v>0</v>
      </c>
      <c r="BM49" s="163">
        <f t="shared" si="41"/>
        <v>0</v>
      </c>
      <c r="BN49" s="102">
        <f t="shared" si="42"/>
        <v>0</v>
      </c>
      <c r="BO49" s="102"/>
      <c r="BP49" s="102">
        <f t="shared" si="43"/>
        <v>0</v>
      </c>
      <c r="BQ49" s="163">
        <f t="shared" si="44"/>
        <v>0</v>
      </c>
      <c r="BR49" s="102">
        <f t="shared" si="45"/>
        <v>0</v>
      </c>
      <c r="BS49" s="102"/>
      <c r="BT49" s="102">
        <f t="shared" si="46"/>
        <v>0</v>
      </c>
      <c r="BU49" s="163">
        <f t="shared" si="47"/>
        <v>0</v>
      </c>
      <c r="BV49" s="102">
        <f t="shared" si="48"/>
        <v>0</v>
      </c>
      <c r="BW49" s="102"/>
      <c r="BX49" s="102">
        <f t="shared" si="49"/>
        <v>0</v>
      </c>
      <c r="BY49" s="163">
        <f t="shared" si="50"/>
        <v>0</v>
      </c>
      <c r="BZ49" s="102">
        <f t="shared" si="51"/>
        <v>0</v>
      </c>
      <c r="CA49" s="102">
        <f t="shared" si="52"/>
        <v>0</v>
      </c>
      <c r="CB49" s="102">
        <f t="shared" si="53"/>
        <v>0</v>
      </c>
      <c r="CC49" s="139"/>
      <c r="CE49" s="163">
        <f t="shared" si="54"/>
        <v>0</v>
      </c>
      <c r="CF49" s="102">
        <f t="shared" si="55"/>
        <v>0</v>
      </c>
      <c r="CG49" s="102"/>
      <c r="CH49" s="102">
        <f t="shared" si="56"/>
        <v>0</v>
      </c>
      <c r="CI49" s="163">
        <f t="shared" si="57"/>
        <v>0</v>
      </c>
      <c r="CJ49" s="102">
        <f t="shared" si="58"/>
        <v>0</v>
      </c>
      <c r="CK49" s="102"/>
      <c r="CL49" s="102">
        <f t="shared" si="59"/>
        <v>0</v>
      </c>
      <c r="CM49" s="163">
        <f t="shared" si="60"/>
        <v>0</v>
      </c>
      <c r="CN49" s="102">
        <f t="shared" si="61"/>
        <v>0</v>
      </c>
      <c r="CO49" s="102"/>
      <c r="CP49" s="102">
        <f t="shared" si="62"/>
        <v>0</v>
      </c>
      <c r="CQ49" s="163">
        <f t="shared" si="63"/>
        <v>0</v>
      </c>
      <c r="CR49" s="102">
        <f t="shared" si="64"/>
        <v>0</v>
      </c>
      <c r="CS49" s="102"/>
      <c r="CT49" s="102">
        <f t="shared" si="65"/>
        <v>0</v>
      </c>
      <c r="CU49" s="163">
        <f t="shared" si="66"/>
        <v>0</v>
      </c>
      <c r="CV49" s="102">
        <f t="shared" si="67"/>
        <v>0</v>
      </c>
      <c r="CW49" s="102">
        <f t="shared" si="68"/>
        <v>0</v>
      </c>
      <c r="CX49" s="102">
        <f t="shared" si="69"/>
        <v>0</v>
      </c>
      <c r="CY49" s="102">
        <f t="shared" si="70"/>
        <v>0</v>
      </c>
      <c r="CZ49" s="102">
        <f t="shared" si="71"/>
        <v>0</v>
      </c>
    </row>
    <row r="50" spans="1:302" ht="20.25" hidden="1" customHeight="1">
      <c r="A50" s="93" t="s">
        <v>241</v>
      </c>
      <c r="B50" s="231"/>
      <c r="C50" s="231"/>
      <c r="D50" s="231"/>
      <c r="E50" s="232"/>
      <c r="F50" s="103"/>
      <c r="G50" s="100"/>
      <c r="H50" s="106">
        <f t="shared" si="0"/>
        <v>0</v>
      </c>
      <c r="J50" s="138"/>
      <c r="K50" s="106"/>
      <c r="L50" s="106">
        <f t="shared" si="1"/>
        <v>0</v>
      </c>
      <c r="M50" s="100">
        <f t="shared" si="2"/>
        <v>0</v>
      </c>
      <c r="N50" s="102">
        <f t="shared" si="3"/>
        <v>0</v>
      </c>
      <c r="O50" s="102"/>
      <c r="P50" s="102">
        <f t="shared" si="4"/>
        <v>0</v>
      </c>
      <c r="Q50" s="162">
        <f t="shared" si="5"/>
        <v>0</v>
      </c>
      <c r="R50" s="102">
        <f t="shared" si="6"/>
        <v>0</v>
      </c>
      <c r="S50" s="102"/>
      <c r="T50" s="102">
        <f t="shared" si="7"/>
        <v>0</v>
      </c>
      <c r="U50" s="163">
        <f t="shared" si="8"/>
        <v>0</v>
      </c>
      <c r="V50" s="102">
        <f t="shared" si="9"/>
        <v>0</v>
      </c>
      <c r="W50" s="102"/>
      <c r="X50" s="102">
        <f t="shared" si="10"/>
        <v>0</v>
      </c>
      <c r="Y50" s="163">
        <f t="shared" si="11"/>
        <v>0</v>
      </c>
      <c r="Z50" s="102">
        <f t="shared" si="12"/>
        <v>0</v>
      </c>
      <c r="AA50" s="102"/>
      <c r="AB50" s="102">
        <f t="shared" si="13"/>
        <v>0</v>
      </c>
      <c r="AC50" s="163">
        <f t="shared" si="14"/>
        <v>0</v>
      </c>
      <c r="AD50" s="102">
        <f t="shared" si="15"/>
        <v>0</v>
      </c>
      <c r="AE50" s="102"/>
      <c r="AF50" s="102">
        <f t="shared" si="16"/>
        <v>0</v>
      </c>
      <c r="AG50" s="163">
        <f t="shared" si="17"/>
        <v>0</v>
      </c>
      <c r="AH50" s="102">
        <f t="shared" si="18"/>
        <v>0</v>
      </c>
      <c r="AI50" s="102"/>
      <c r="AJ50" s="102">
        <f t="shared" si="19"/>
        <v>0</v>
      </c>
      <c r="AK50" s="163">
        <f t="shared" si="20"/>
        <v>0</v>
      </c>
      <c r="AL50" s="102">
        <f t="shared" si="21"/>
        <v>0</v>
      </c>
      <c r="AM50" s="102"/>
      <c r="AN50" s="102">
        <f t="shared" si="22"/>
        <v>0</v>
      </c>
      <c r="AO50" s="163">
        <f t="shared" si="23"/>
        <v>0</v>
      </c>
      <c r="AP50" s="102">
        <f t="shared" si="24"/>
        <v>0</v>
      </c>
      <c r="AQ50" s="102"/>
      <c r="AR50" s="102">
        <f t="shared" si="25"/>
        <v>0</v>
      </c>
      <c r="AS50" s="163">
        <f t="shared" si="26"/>
        <v>0</v>
      </c>
      <c r="AT50" s="102">
        <f t="shared" si="27"/>
        <v>0</v>
      </c>
      <c r="AU50" s="102"/>
      <c r="AV50" s="102">
        <f t="shared" si="28"/>
        <v>0</v>
      </c>
      <c r="AW50" s="163">
        <f t="shared" si="29"/>
        <v>0</v>
      </c>
      <c r="AX50" s="102">
        <f t="shared" si="30"/>
        <v>0</v>
      </c>
      <c r="AY50" s="102"/>
      <c r="AZ50" s="102">
        <f t="shared" si="31"/>
        <v>0</v>
      </c>
      <c r="BA50" s="163">
        <f t="shared" si="32"/>
        <v>0</v>
      </c>
      <c r="BB50" s="102">
        <f t="shared" si="33"/>
        <v>0</v>
      </c>
      <c r="BC50" s="102"/>
      <c r="BD50" s="102">
        <f t="shared" si="34"/>
        <v>0</v>
      </c>
      <c r="BE50" s="163">
        <f t="shared" si="35"/>
        <v>0</v>
      </c>
      <c r="BF50" s="102">
        <f t="shared" si="36"/>
        <v>0</v>
      </c>
      <c r="BG50" s="102"/>
      <c r="BH50" s="102">
        <f t="shared" si="37"/>
        <v>0</v>
      </c>
      <c r="BI50" s="163">
        <f t="shared" si="38"/>
        <v>0</v>
      </c>
      <c r="BJ50" s="102">
        <f t="shared" si="39"/>
        <v>0</v>
      </c>
      <c r="BK50" s="102"/>
      <c r="BL50" s="102">
        <f t="shared" si="40"/>
        <v>0</v>
      </c>
      <c r="BM50" s="163">
        <f t="shared" si="41"/>
        <v>0</v>
      </c>
      <c r="BN50" s="102">
        <f t="shared" si="42"/>
        <v>0</v>
      </c>
      <c r="BO50" s="102"/>
      <c r="BP50" s="102">
        <f t="shared" si="43"/>
        <v>0</v>
      </c>
      <c r="BQ50" s="163">
        <f t="shared" si="44"/>
        <v>0</v>
      </c>
      <c r="BR50" s="102">
        <f t="shared" si="45"/>
        <v>0</v>
      </c>
      <c r="BS50" s="102"/>
      <c r="BT50" s="102">
        <f t="shared" si="46"/>
        <v>0</v>
      </c>
      <c r="BU50" s="163">
        <f t="shared" si="47"/>
        <v>0</v>
      </c>
      <c r="BV50" s="102">
        <f t="shared" si="48"/>
        <v>0</v>
      </c>
      <c r="BW50" s="102"/>
      <c r="BX50" s="102">
        <f t="shared" si="49"/>
        <v>0</v>
      </c>
      <c r="BY50" s="163">
        <f t="shared" si="50"/>
        <v>0</v>
      </c>
      <c r="BZ50" s="102">
        <f t="shared" si="51"/>
        <v>0</v>
      </c>
      <c r="CA50" s="102">
        <f t="shared" si="52"/>
        <v>0</v>
      </c>
      <c r="CB50" s="102">
        <f t="shared" si="53"/>
        <v>0</v>
      </c>
      <c r="CC50" s="139"/>
      <c r="CE50" s="163">
        <f t="shared" si="54"/>
        <v>0</v>
      </c>
      <c r="CF50" s="102">
        <f t="shared" si="55"/>
        <v>0</v>
      </c>
      <c r="CG50" s="102"/>
      <c r="CH50" s="102">
        <f t="shared" si="56"/>
        <v>0</v>
      </c>
      <c r="CI50" s="163">
        <f t="shared" si="57"/>
        <v>0</v>
      </c>
      <c r="CJ50" s="102">
        <f t="shared" si="58"/>
        <v>0</v>
      </c>
      <c r="CK50" s="102"/>
      <c r="CL50" s="102">
        <f t="shared" si="59"/>
        <v>0</v>
      </c>
      <c r="CM50" s="163">
        <f t="shared" si="60"/>
        <v>0</v>
      </c>
      <c r="CN50" s="102">
        <f t="shared" si="61"/>
        <v>0</v>
      </c>
      <c r="CO50" s="102"/>
      <c r="CP50" s="102">
        <f t="shared" si="62"/>
        <v>0</v>
      </c>
      <c r="CQ50" s="163">
        <f t="shared" si="63"/>
        <v>0</v>
      </c>
      <c r="CR50" s="102">
        <f t="shared" si="64"/>
        <v>0</v>
      </c>
      <c r="CS50" s="102"/>
      <c r="CT50" s="102">
        <f t="shared" si="65"/>
        <v>0</v>
      </c>
      <c r="CU50" s="163">
        <f t="shared" si="66"/>
        <v>0</v>
      </c>
      <c r="CV50" s="102">
        <f t="shared" si="67"/>
        <v>0</v>
      </c>
      <c r="CW50" s="102">
        <f t="shared" si="68"/>
        <v>0</v>
      </c>
      <c r="CX50" s="102">
        <f t="shared" si="69"/>
        <v>0</v>
      </c>
      <c r="CY50" s="102">
        <f t="shared" si="70"/>
        <v>0</v>
      </c>
      <c r="CZ50" s="102">
        <f t="shared" si="71"/>
        <v>0</v>
      </c>
    </row>
    <row r="51" spans="1:302" ht="20.25" hidden="1" customHeight="1">
      <c r="A51" s="93" t="s">
        <v>242</v>
      </c>
      <c r="B51" s="231"/>
      <c r="C51" s="231"/>
      <c r="D51" s="231"/>
      <c r="E51" s="232"/>
      <c r="F51" s="103"/>
      <c r="G51" s="100"/>
      <c r="H51" s="106">
        <f t="shared" si="0"/>
        <v>0</v>
      </c>
      <c r="J51" s="138"/>
      <c r="K51" s="106"/>
      <c r="L51" s="106">
        <f t="shared" si="1"/>
        <v>0</v>
      </c>
      <c r="M51" s="100">
        <f t="shared" si="2"/>
        <v>0</v>
      </c>
      <c r="N51" s="102">
        <f t="shared" si="3"/>
        <v>0</v>
      </c>
      <c r="O51" s="102"/>
      <c r="P51" s="102">
        <f t="shared" si="4"/>
        <v>0</v>
      </c>
      <c r="Q51" s="162">
        <f t="shared" si="5"/>
        <v>0</v>
      </c>
      <c r="R51" s="102">
        <f t="shared" si="6"/>
        <v>0</v>
      </c>
      <c r="S51" s="102"/>
      <c r="T51" s="102">
        <f t="shared" si="7"/>
        <v>0</v>
      </c>
      <c r="U51" s="163">
        <f t="shared" si="8"/>
        <v>0</v>
      </c>
      <c r="V51" s="102">
        <f t="shared" si="9"/>
        <v>0</v>
      </c>
      <c r="W51" s="102"/>
      <c r="X51" s="102">
        <f t="shared" si="10"/>
        <v>0</v>
      </c>
      <c r="Y51" s="163">
        <f t="shared" si="11"/>
        <v>0</v>
      </c>
      <c r="Z51" s="102">
        <f t="shared" si="12"/>
        <v>0</v>
      </c>
      <c r="AA51" s="102"/>
      <c r="AB51" s="102">
        <f t="shared" si="13"/>
        <v>0</v>
      </c>
      <c r="AC51" s="163">
        <f t="shared" si="14"/>
        <v>0</v>
      </c>
      <c r="AD51" s="102">
        <f t="shared" si="15"/>
        <v>0</v>
      </c>
      <c r="AE51" s="102"/>
      <c r="AF51" s="102">
        <f t="shared" si="16"/>
        <v>0</v>
      </c>
      <c r="AG51" s="163">
        <f t="shared" si="17"/>
        <v>0</v>
      </c>
      <c r="AH51" s="102">
        <f t="shared" si="18"/>
        <v>0</v>
      </c>
      <c r="AI51" s="102"/>
      <c r="AJ51" s="102">
        <f t="shared" si="19"/>
        <v>0</v>
      </c>
      <c r="AK51" s="163">
        <f t="shared" si="20"/>
        <v>0</v>
      </c>
      <c r="AL51" s="102">
        <f t="shared" si="21"/>
        <v>0</v>
      </c>
      <c r="AM51" s="102"/>
      <c r="AN51" s="102">
        <f t="shared" si="22"/>
        <v>0</v>
      </c>
      <c r="AO51" s="163">
        <f t="shared" si="23"/>
        <v>0</v>
      </c>
      <c r="AP51" s="102">
        <f t="shared" si="24"/>
        <v>0</v>
      </c>
      <c r="AQ51" s="102"/>
      <c r="AR51" s="102">
        <f t="shared" si="25"/>
        <v>0</v>
      </c>
      <c r="AS51" s="163">
        <f t="shared" si="26"/>
        <v>0</v>
      </c>
      <c r="AT51" s="102">
        <f t="shared" si="27"/>
        <v>0</v>
      </c>
      <c r="AU51" s="102"/>
      <c r="AV51" s="102">
        <f t="shared" si="28"/>
        <v>0</v>
      </c>
      <c r="AW51" s="163">
        <f t="shared" si="29"/>
        <v>0</v>
      </c>
      <c r="AX51" s="102">
        <f t="shared" si="30"/>
        <v>0</v>
      </c>
      <c r="AY51" s="102"/>
      <c r="AZ51" s="102">
        <f t="shared" si="31"/>
        <v>0</v>
      </c>
      <c r="BA51" s="163">
        <f t="shared" si="32"/>
        <v>0</v>
      </c>
      <c r="BB51" s="102">
        <f t="shared" si="33"/>
        <v>0</v>
      </c>
      <c r="BC51" s="102"/>
      <c r="BD51" s="102">
        <f t="shared" si="34"/>
        <v>0</v>
      </c>
      <c r="BE51" s="163">
        <f t="shared" si="35"/>
        <v>0</v>
      </c>
      <c r="BF51" s="102">
        <f t="shared" si="36"/>
        <v>0</v>
      </c>
      <c r="BG51" s="102"/>
      <c r="BH51" s="102">
        <f t="shared" si="37"/>
        <v>0</v>
      </c>
      <c r="BI51" s="163">
        <f t="shared" si="38"/>
        <v>0</v>
      </c>
      <c r="BJ51" s="102">
        <f t="shared" si="39"/>
        <v>0</v>
      </c>
      <c r="BK51" s="102"/>
      <c r="BL51" s="102">
        <f t="shared" si="40"/>
        <v>0</v>
      </c>
      <c r="BM51" s="163">
        <f t="shared" si="41"/>
        <v>0</v>
      </c>
      <c r="BN51" s="102">
        <f t="shared" si="42"/>
        <v>0</v>
      </c>
      <c r="BO51" s="102"/>
      <c r="BP51" s="102">
        <f t="shared" si="43"/>
        <v>0</v>
      </c>
      <c r="BQ51" s="163">
        <f t="shared" si="44"/>
        <v>0</v>
      </c>
      <c r="BR51" s="102">
        <f t="shared" si="45"/>
        <v>0</v>
      </c>
      <c r="BS51" s="102"/>
      <c r="BT51" s="102">
        <f t="shared" si="46"/>
        <v>0</v>
      </c>
      <c r="BU51" s="163">
        <f t="shared" si="47"/>
        <v>0</v>
      </c>
      <c r="BV51" s="102">
        <f t="shared" si="48"/>
        <v>0</v>
      </c>
      <c r="BW51" s="102"/>
      <c r="BX51" s="102">
        <f t="shared" si="49"/>
        <v>0</v>
      </c>
      <c r="BY51" s="163">
        <f t="shared" si="50"/>
        <v>0</v>
      </c>
      <c r="BZ51" s="102">
        <f t="shared" si="51"/>
        <v>0</v>
      </c>
      <c r="CA51" s="102">
        <f t="shared" si="52"/>
        <v>0</v>
      </c>
      <c r="CB51" s="102">
        <f t="shared" si="53"/>
        <v>0</v>
      </c>
      <c r="CC51" s="139"/>
      <c r="CE51" s="163">
        <f t="shared" si="54"/>
        <v>0</v>
      </c>
      <c r="CF51" s="102">
        <f t="shared" si="55"/>
        <v>0</v>
      </c>
      <c r="CG51" s="102"/>
      <c r="CH51" s="102">
        <f t="shared" si="56"/>
        <v>0</v>
      </c>
      <c r="CI51" s="163">
        <f t="shared" si="57"/>
        <v>0</v>
      </c>
      <c r="CJ51" s="102">
        <f t="shared" si="58"/>
        <v>0</v>
      </c>
      <c r="CK51" s="102"/>
      <c r="CL51" s="102">
        <f t="shared" si="59"/>
        <v>0</v>
      </c>
      <c r="CM51" s="163">
        <f t="shared" si="60"/>
        <v>0</v>
      </c>
      <c r="CN51" s="102">
        <f t="shared" si="61"/>
        <v>0</v>
      </c>
      <c r="CO51" s="102"/>
      <c r="CP51" s="102">
        <f t="shared" si="62"/>
        <v>0</v>
      </c>
      <c r="CQ51" s="163">
        <f t="shared" si="63"/>
        <v>0</v>
      </c>
      <c r="CR51" s="102">
        <f t="shared" si="64"/>
        <v>0</v>
      </c>
      <c r="CS51" s="102"/>
      <c r="CT51" s="102">
        <f t="shared" si="65"/>
        <v>0</v>
      </c>
      <c r="CU51" s="163">
        <f t="shared" si="66"/>
        <v>0</v>
      </c>
      <c r="CV51" s="102">
        <f t="shared" si="67"/>
        <v>0</v>
      </c>
      <c r="CW51" s="102">
        <f t="shared" si="68"/>
        <v>0</v>
      </c>
      <c r="CX51" s="102">
        <f t="shared" si="69"/>
        <v>0</v>
      </c>
      <c r="CY51" s="102">
        <f t="shared" si="70"/>
        <v>0</v>
      </c>
      <c r="CZ51" s="102">
        <f t="shared" si="71"/>
        <v>0</v>
      </c>
    </row>
    <row r="52" spans="1:302" ht="21" hidden="1">
      <c r="A52" s="93" t="s">
        <v>243</v>
      </c>
      <c r="B52" s="221"/>
      <c r="C52" s="221"/>
      <c r="D52" s="221"/>
      <c r="E52" s="222"/>
      <c r="F52" s="103"/>
      <c r="G52" s="100"/>
      <c r="H52" s="106">
        <f t="shared" si="0"/>
        <v>0</v>
      </c>
      <c r="J52" s="138"/>
      <c r="K52" s="106"/>
      <c r="L52" s="106">
        <f t="shared" si="1"/>
        <v>0</v>
      </c>
      <c r="M52" s="100">
        <f t="shared" si="2"/>
        <v>0</v>
      </c>
      <c r="N52" s="102">
        <f t="shared" si="3"/>
        <v>0</v>
      </c>
      <c r="O52" s="102"/>
      <c r="P52" s="102">
        <f t="shared" si="4"/>
        <v>0</v>
      </c>
      <c r="Q52" s="162">
        <f t="shared" si="5"/>
        <v>0</v>
      </c>
      <c r="R52" s="102">
        <f t="shared" si="6"/>
        <v>0</v>
      </c>
      <c r="S52" s="102"/>
      <c r="T52" s="102">
        <f t="shared" si="7"/>
        <v>0</v>
      </c>
      <c r="U52" s="163">
        <f t="shared" si="8"/>
        <v>0</v>
      </c>
      <c r="V52" s="102">
        <f t="shared" si="9"/>
        <v>0</v>
      </c>
      <c r="W52" s="102"/>
      <c r="X52" s="102">
        <f t="shared" si="10"/>
        <v>0</v>
      </c>
      <c r="Y52" s="163">
        <f t="shared" si="11"/>
        <v>0</v>
      </c>
      <c r="Z52" s="102">
        <f t="shared" si="12"/>
        <v>0</v>
      </c>
      <c r="AA52" s="102"/>
      <c r="AB52" s="102">
        <f t="shared" si="13"/>
        <v>0</v>
      </c>
      <c r="AC52" s="163">
        <f t="shared" si="14"/>
        <v>0</v>
      </c>
      <c r="AD52" s="102">
        <f t="shared" si="15"/>
        <v>0</v>
      </c>
      <c r="AE52" s="102"/>
      <c r="AF52" s="102">
        <f t="shared" si="16"/>
        <v>0</v>
      </c>
      <c r="AG52" s="163">
        <f t="shared" si="17"/>
        <v>0</v>
      </c>
      <c r="AH52" s="102">
        <f t="shared" si="18"/>
        <v>0</v>
      </c>
      <c r="AI52" s="102"/>
      <c r="AJ52" s="102">
        <f t="shared" si="19"/>
        <v>0</v>
      </c>
      <c r="AK52" s="163">
        <f t="shared" si="20"/>
        <v>0</v>
      </c>
      <c r="AL52" s="102">
        <f t="shared" si="21"/>
        <v>0</v>
      </c>
      <c r="AM52" s="102"/>
      <c r="AN52" s="102">
        <f t="shared" si="22"/>
        <v>0</v>
      </c>
      <c r="AO52" s="163">
        <f t="shared" si="23"/>
        <v>0</v>
      </c>
      <c r="AP52" s="102">
        <f t="shared" si="24"/>
        <v>0</v>
      </c>
      <c r="AQ52" s="102"/>
      <c r="AR52" s="102">
        <f t="shared" si="25"/>
        <v>0</v>
      </c>
      <c r="AS52" s="163">
        <f t="shared" si="26"/>
        <v>0</v>
      </c>
      <c r="AT52" s="102">
        <f t="shared" si="27"/>
        <v>0</v>
      </c>
      <c r="AU52" s="102"/>
      <c r="AV52" s="102">
        <f t="shared" si="28"/>
        <v>0</v>
      </c>
      <c r="AW52" s="163">
        <f t="shared" si="29"/>
        <v>0</v>
      </c>
      <c r="AX52" s="102">
        <f t="shared" si="30"/>
        <v>0</v>
      </c>
      <c r="AY52" s="102"/>
      <c r="AZ52" s="102">
        <f t="shared" si="31"/>
        <v>0</v>
      </c>
      <c r="BA52" s="163">
        <f t="shared" si="32"/>
        <v>0</v>
      </c>
      <c r="BB52" s="102">
        <f t="shared" si="33"/>
        <v>0</v>
      </c>
      <c r="BC52" s="102"/>
      <c r="BD52" s="102">
        <f t="shared" si="34"/>
        <v>0</v>
      </c>
      <c r="BE52" s="163">
        <f t="shared" si="35"/>
        <v>0</v>
      </c>
      <c r="BF52" s="102">
        <f t="shared" si="36"/>
        <v>0</v>
      </c>
      <c r="BG52" s="102"/>
      <c r="BH52" s="102">
        <f t="shared" si="37"/>
        <v>0</v>
      </c>
      <c r="BI52" s="163">
        <f t="shared" si="38"/>
        <v>0</v>
      </c>
      <c r="BJ52" s="102">
        <f t="shared" si="39"/>
        <v>0</v>
      </c>
      <c r="BK52" s="102"/>
      <c r="BL52" s="102">
        <f t="shared" si="40"/>
        <v>0</v>
      </c>
      <c r="BM52" s="163">
        <f t="shared" si="41"/>
        <v>0</v>
      </c>
      <c r="BN52" s="102">
        <f t="shared" si="42"/>
        <v>0</v>
      </c>
      <c r="BO52" s="102"/>
      <c r="BP52" s="102">
        <f t="shared" si="43"/>
        <v>0</v>
      </c>
      <c r="BQ52" s="163">
        <f t="shared" si="44"/>
        <v>0</v>
      </c>
      <c r="BR52" s="102">
        <f t="shared" si="45"/>
        <v>0</v>
      </c>
      <c r="BS52" s="102"/>
      <c r="BT52" s="102">
        <f t="shared" si="46"/>
        <v>0</v>
      </c>
      <c r="BU52" s="163">
        <f t="shared" si="47"/>
        <v>0</v>
      </c>
      <c r="BV52" s="102">
        <f t="shared" si="48"/>
        <v>0</v>
      </c>
      <c r="BW52" s="102"/>
      <c r="BX52" s="102">
        <f t="shared" si="49"/>
        <v>0</v>
      </c>
      <c r="BY52" s="163">
        <f t="shared" si="50"/>
        <v>0</v>
      </c>
      <c r="BZ52" s="102">
        <f t="shared" si="51"/>
        <v>0</v>
      </c>
      <c r="CA52" s="102">
        <f t="shared" si="52"/>
        <v>0</v>
      </c>
      <c r="CB52" s="102">
        <f t="shared" si="53"/>
        <v>0</v>
      </c>
      <c r="CC52" s="139"/>
      <c r="CE52" s="163">
        <f t="shared" si="54"/>
        <v>0</v>
      </c>
      <c r="CF52" s="102">
        <f t="shared" si="55"/>
        <v>0</v>
      </c>
      <c r="CG52" s="102"/>
      <c r="CH52" s="102">
        <f t="shared" si="56"/>
        <v>0</v>
      </c>
      <c r="CI52" s="163">
        <f t="shared" si="57"/>
        <v>0</v>
      </c>
      <c r="CJ52" s="102">
        <f t="shared" si="58"/>
        <v>0</v>
      </c>
      <c r="CK52" s="102"/>
      <c r="CL52" s="102">
        <f t="shared" si="59"/>
        <v>0</v>
      </c>
      <c r="CM52" s="163">
        <f t="shared" si="60"/>
        <v>0</v>
      </c>
      <c r="CN52" s="102">
        <f t="shared" si="61"/>
        <v>0</v>
      </c>
      <c r="CO52" s="102"/>
      <c r="CP52" s="102">
        <f t="shared" si="62"/>
        <v>0</v>
      </c>
      <c r="CQ52" s="163">
        <f t="shared" si="63"/>
        <v>0</v>
      </c>
      <c r="CR52" s="102">
        <f t="shared" si="64"/>
        <v>0</v>
      </c>
      <c r="CS52" s="102"/>
      <c r="CT52" s="102">
        <f t="shared" si="65"/>
        <v>0</v>
      </c>
      <c r="CU52" s="163">
        <f t="shared" si="66"/>
        <v>0</v>
      </c>
      <c r="CV52" s="102">
        <f t="shared" si="67"/>
        <v>0</v>
      </c>
      <c r="CW52" s="102">
        <f t="shared" si="68"/>
        <v>0</v>
      </c>
      <c r="CX52" s="102">
        <f t="shared" si="69"/>
        <v>0</v>
      </c>
      <c r="CY52" s="102">
        <f t="shared" si="70"/>
        <v>0</v>
      </c>
      <c r="CZ52" s="102">
        <f t="shared" si="71"/>
        <v>0</v>
      </c>
    </row>
    <row r="53" spans="1:302" ht="21" hidden="1">
      <c r="A53" s="93" t="s">
        <v>244</v>
      </c>
      <c r="B53" s="221"/>
      <c r="C53" s="221"/>
      <c r="D53" s="221"/>
      <c r="E53" s="222"/>
      <c r="F53" s="103"/>
      <c r="G53" s="100"/>
      <c r="H53" s="106">
        <f t="shared" si="0"/>
        <v>0</v>
      </c>
      <c r="J53" s="138"/>
      <c r="K53" s="106"/>
      <c r="L53" s="106">
        <f t="shared" si="1"/>
        <v>0</v>
      </c>
      <c r="M53" s="100">
        <f t="shared" si="2"/>
        <v>0</v>
      </c>
      <c r="N53" s="102">
        <f t="shared" si="3"/>
        <v>0</v>
      </c>
      <c r="O53" s="102"/>
      <c r="P53" s="102">
        <f t="shared" si="4"/>
        <v>0</v>
      </c>
      <c r="Q53" s="162">
        <f t="shared" si="5"/>
        <v>0</v>
      </c>
      <c r="R53" s="102">
        <f t="shared" si="6"/>
        <v>0</v>
      </c>
      <c r="S53" s="102"/>
      <c r="T53" s="102">
        <f t="shared" si="7"/>
        <v>0</v>
      </c>
      <c r="U53" s="163">
        <f t="shared" si="8"/>
        <v>0</v>
      </c>
      <c r="V53" s="102">
        <f t="shared" si="9"/>
        <v>0</v>
      </c>
      <c r="W53" s="102"/>
      <c r="X53" s="102">
        <f t="shared" si="10"/>
        <v>0</v>
      </c>
      <c r="Y53" s="163">
        <f t="shared" si="11"/>
        <v>0</v>
      </c>
      <c r="Z53" s="102">
        <f t="shared" si="12"/>
        <v>0</v>
      </c>
      <c r="AA53" s="102"/>
      <c r="AB53" s="102">
        <f t="shared" si="13"/>
        <v>0</v>
      </c>
      <c r="AC53" s="163">
        <f t="shared" si="14"/>
        <v>0</v>
      </c>
      <c r="AD53" s="102">
        <f t="shared" si="15"/>
        <v>0</v>
      </c>
      <c r="AE53" s="102"/>
      <c r="AF53" s="102">
        <f t="shared" si="16"/>
        <v>0</v>
      </c>
      <c r="AG53" s="163">
        <f t="shared" si="17"/>
        <v>0</v>
      </c>
      <c r="AH53" s="102">
        <f t="shared" si="18"/>
        <v>0</v>
      </c>
      <c r="AI53" s="102"/>
      <c r="AJ53" s="102">
        <f t="shared" si="19"/>
        <v>0</v>
      </c>
      <c r="AK53" s="163">
        <f t="shared" si="20"/>
        <v>0</v>
      </c>
      <c r="AL53" s="102">
        <f t="shared" si="21"/>
        <v>0</v>
      </c>
      <c r="AM53" s="102"/>
      <c r="AN53" s="102">
        <f t="shared" si="22"/>
        <v>0</v>
      </c>
      <c r="AO53" s="163">
        <f t="shared" si="23"/>
        <v>0</v>
      </c>
      <c r="AP53" s="102">
        <f t="shared" si="24"/>
        <v>0</v>
      </c>
      <c r="AQ53" s="102"/>
      <c r="AR53" s="102">
        <f t="shared" si="25"/>
        <v>0</v>
      </c>
      <c r="AS53" s="163">
        <f t="shared" si="26"/>
        <v>0</v>
      </c>
      <c r="AT53" s="102">
        <f t="shared" si="27"/>
        <v>0</v>
      </c>
      <c r="AU53" s="102"/>
      <c r="AV53" s="102">
        <f t="shared" si="28"/>
        <v>0</v>
      </c>
      <c r="AW53" s="163">
        <f t="shared" si="29"/>
        <v>0</v>
      </c>
      <c r="AX53" s="102">
        <f t="shared" si="30"/>
        <v>0</v>
      </c>
      <c r="AY53" s="102"/>
      <c r="AZ53" s="102">
        <f t="shared" si="31"/>
        <v>0</v>
      </c>
      <c r="BA53" s="163">
        <f t="shared" si="32"/>
        <v>0</v>
      </c>
      <c r="BB53" s="102">
        <f t="shared" si="33"/>
        <v>0</v>
      </c>
      <c r="BC53" s="102"/>
      <c r="BD53" s="102">
        <f t="shared" si="34"/>
        <v>0</v>
      </c>
      <c r="BE53" s="163">
        <f t="shared" si="35"/>
        <v>0</v>
      </c>
      <c r="BF53" s="102">
        <f t="shared" si="36"/>
        <v>0</v>
      </c>
      <c r="BG53" s="102"/>
      <c r="BH53" s="102">
        <f t="shared" si="37"/>
        <v>0</v>
      </c>
      <c r="BI53" s="163">
        <f t="shared" si="38"/>
        <v>0</v>
      </c>
      <c r="BJ53" s="102">
        <f t="shared" si="39"/>
        <v>0</v>
      </c>
      <c r="BK53" s="102"/>
      <c r="BL53" s="102">
        <f t="shared" si="40"/>
        <v>0</v>
      </c>
      <c r="BM53" s="163">
        <f t="shared" si="41"/>
        <v>0</v>
      </c>
      <c r="BN53" s="102">
        <f t="shared" si="42"/>
        <v>0</v>
      </c>
      <c r="BO53" s="102"/>
      <c r="BP53" s="102">
        <f t="shared" si="43"/>
        <v>0</v>
      </c>
      <c r="BQ53" s="163">
        <f t="shared" si="44"/>
        <v>0</v>
      </c>
      <c r="BR53" s="102">
        <f t="shared" si="45"/>
        <v>0</v>
      </c>
      <c r="BS53" s="102"/>
      <c r="BT53" s="102">
        <f t="shared" si="46"/>
        <v>0</v>
      </c>
      <c r="BU53" s="163">
        <f t="shared" si="47"/>
        <v>0</v>
      </c>
      <c r="BV53" s="102">
        <f t="shared" si="48"/>
        <v>0</v>
      </c>
      <c r="BW53" s="102"/>
      <c r="BX53" s="102">
        <f t="shared" si="49"/>
        <v>0</v>
      </c>
      <c r="BY53" s="163">
        <f t="shared" si="50"/>
        <v>0</v>
      </c>
      <c r="BZ53" s="102">
        <f t="shared" si="51"/>
        <v>0</v>
      </c>
      <c r="CA53" s="102">
        <f t="shared" si="52"/>
        <v>0</v>
      </c>
      <c r="CB53" s="102">
        <f t="shared" si="53"/>
        <v>0</v>
      </c>
      <c r="CC53" s="139"/>
      <c r="CE53" s="163">
        <f t="shared" si="54"/>
        <v>0</v>
      </c>
      <c r="CF53" s="102">
        <f t="shared" si="55"/>
        <v>0</v>
      </c>
      <c r="CG53" s="102"/>
      <c r="CH53" s="102">
        <f t="shared" si="56"/>
        <v>0</v>
      </c>
      <c r="CI53" s="163">
        <f t="shared" si="57"/>
        <v>0</v>
      </c>
      <c r="CJ53" s="102">
        <f t="shared" si="58"/>
        <v>0</v>
      </c>
      <c r="CK53" s="102"/>
      <c r="CL53" s="102">
        <f t="shared" si="59"/>
        <v>0</v>
      </c>
      <c r="CM53" s="163">
        <f t="shared" si="60"/>
        <v>0</v>
      </c>
      <c r="CN53" s="102">
        <f t="shared" si="61"/>
        <v>0</v>
      </c>
      <c r="CO53" s="102"/>
      <c r="CP53" s="102">
        <f t="shared" si="62"/>
        <v>0</v>
      </c>
      <c r="CQ53" s="163">
        <f t="shared" si="63"/>
        <v>0</v>
      </c>
      <c r="CR53" s="102">
        <f t="shared" si="64"/>
        <v>0</v>
      </c>
      <c r="CS53" s="102"/>
      <c r="CT53" s="102">
        <f t="shared" si="65"/>
        <v>0</v>
      </c>
      <c r="CU53" s="163">
        <f t="shared" si="66"/>
        <v>0</v>
      </c>
      <c r="CV53" s="102">
        <f t="shared" si="67"/>
        <v>0</v>
      </c>
      <c r="CW53" s="102">
        <f t="shared" si="68"/>
        <v>0</v>
      </c>
      <c r="CX53" s="102">
        <f t="shared" si="69"/>
        <v>0</v>
      </c>
      <c r="CY53" s="102">
        <f t="shared" si="70"/>
        <v>0</v>
      </c>
      <c r="CZ53" s="102">
        <f t="shared" si="71"/>
        <v>0</v>
      </c>
    </row>
    <row r="54" spans="1:302" ht="21" hidden="1">
      <c r="A54" s="93" t="s">
        <v>245</v>
      </c>
      <c r="B54" s="221"/>
      <c r="C54" s="221"/>
      <c r="D54" s="221"/>
      <c r="E54" s="222"/>
      <c r="F54" s="103"/>
      <c r="G54" s="100"/>
      <c r="H54" s="106">
        <f t="shared" si="0"/>
        <v>0</v>
      </c>
      <c r="J54" s="138"/>
      <c r="K54" s="106"/>
      <c r="L54" s="106">
        <f t="shared" si="1"/>
        <v>0</v>
      </c>
      <c r="M54" s="100">
        <f t="shared" si="2"/>
        <v>0</v>
      </c>
      <c r="N54" s="102">
        <f t="shared" si="3"/>
        <v>0</v>
      </c>
      <c r="O54" s="102"/>
      <c r="P54" s="102">
        <f t="shared" si="4"/>
        <v>0</v>
      </c>
      <c r="Q54" s="162">
        <f t="shared" si="5"/>
        <v>0</v>
      </c>
      <c r="R54" s="102">
        <f t="shared" si="6"/>
        <v>0</v>
      </c>
      <c r="S54" s="102"/>
      <c r="T54" s="102">
        <f t="shared" si="7"/>
        <v>0</v>
      </c>
      <c r="U54" s="163">
        <f t="shared" si="8"/>
        <v>0</v>
      </c>
      <c r="V54" s="102">
        <f t="shared" si="9"/>
        <v>0</v>
      </c>
      <c r="W54" s="102"/>
      <c r="X54" s="102">
        <f t="shared" si="10"/>
        <v>0</v>
      </c>
      <c r="Y54" s="163">
        <f t="shared" si="11"/>
        <v>0</v>
      </c>
      <c r="Z54" s="102">
        <f t="shared" si="12"/>
        <v>0</v>
      </c>
      <c r="AA54" s="102"/>
      <c r="AB54" s="102">
        <f t="shared" si="13"/>
        <v>0</v>
      </c>
      <c r="AC54" s="163">
        <f t="shared" si="14"/>
        <v>0</v>
      </c>
      <c r="AD54" s="102">
        <f t="shared" si="15"/>
        <v>0</v>
      </c>
      <c r="AE54" s="102"/>
      <c r="AF54" s="102">
        <f t="shared" si="16"/>
        <v>0</v>
      </c>
      <c r="AG54" s="163">
        <f t="shared" si="17"/>
        <v>0</v>
      </c>
      <c r="AH54" s="102">
        <f t="shared" si="18"/>
        <v>0</v>
      </c>
      <c r="AI54" s="102"/>
      <c r="AJ54" s="102">
        <f t="shared" si="19"/>
        <v>0</v>
      </c>
      <c r="AK54" s="163">
        <f t="shared" si="20"/>
        <v>0</v>
      </c>
      <c r="AL54" s="102">
        <f t="shared" si="21"/>
        <v>0</v>
      </c>
      <c r="AM54" s="102"/>
      <c r="AN54" s="102">
        <f t="shared" si="22"/>
        <v>0</v>
      </c>
      <c r="AO54" s="163">
        <f t="shared" si="23"/>
        <v>0</v>
      </c>
      <c r="AP54" s="102">
        <f t="shared" si="24"/>
        <v>0</v>
      </c>
      <c r="AQ54" s="102"/>
      <c r="AR54" s="102">
        <f t="shared" si="25"/>
        <v>0</v>
      </c>
      <c r="AS54" s="163">
        <f t="shared" si="26"/>
        <v>0</v>
      </c>
      <c r="AT54" s="102">
        <f t="shared" si="27"/>
        <v>0</v>
      </c>
      <c r="AU54" s="102"/>
      <c r="AV54" s="102">
        <f t="shared" si="28"/>
        <v>0</v>
      </c>
      <c r="AW54" s="163">
        <f t="shared" si="29"/>
        <v>0</v>
      </c>
      <c r="AX54" s="102">
        <f t="shared" si="30"/>
        <v>0</v>
      </c>
      <c r="AY54" s="102"/>
      <c r="AZ54" s="102">
        <f t="shared" si="31"/>
        <v>0</v>
      </c>
      <c r="BA54" s="163">
        <f t="shared" si="32"/>
        <v>0</v>
      </c>
      <c r="BB54" s="102">
        <f t="shared" si="33"/>
        <v>0</v>
      </c>
      <c r="BC54" s="102"/>
      <c r="BD54" s="102">
        <f t="shared" si="34"/>
        <v>0</v>
      </c>
      <c r="BE54" s="163">
        <f t="shared" si="35"/>
        <v>0</v>
      </c>
      <c r="BF54" s="102">
        <f t="shared" si="36"/>
        <v>0</v>
      </c>
      <c r="BG54" s="102"/>
      <c r="BH54" s="102">
        <f t="shared" si="37"/>
        <v>0</v>
      </c>
      <c r="BI54" s="163">
        <f t="shared" si="38"/>
        <v>0</v>
      </c>
      <c r="BJ54" s="102">
        <f t="shared" si="39"/>
        <v>0</v>
      </c>
      <c r="BK54" s="102"/>
      <c r="BL54" s="102">
        <f t="shared" si="40"/>
        <v>0</v>
      </c>
      <c r="BM54" s="163">
        <f t="shared" si="41"/>
        <v>0</v>
      </c>
      <c r="BN54" s="102">
        <f t="shared" si="42"/>
        <v>0</v>
      </c>
      <c r="BO54" s="102"/>
      <c r="BP54" s="102">
        <f t="shared" si="43"/>
        <v>0</v>
      </c>
      <c r="BQ54" s="163">
        <f t="shared" si="44"/>
        <v>0</v>
      </c>
      <c r="BR54" s="102">
        <f t="shared" si="45"/>
        <v>0</v>
      </c>
      <c r="BS54" s="102"/>
      <c r="BT54" s="102">
        <f t="shared" si="46"/>
        <v>0</v>
      </c>
      <c r="BU54" s="163">
        <f t="shared" si="47"/>
        <v>0</v>
      </c>
      <c r="BV54" s="102">
        <f t="shared" si="48"/>
        <v>0</v>
      </c>
      <c r="BW54" s="102"/>
      <c r="BX54" s="102">
        <f t="shared" si="49"/>
        <v>0</v>
      </c>
      <c r="BY54" s="163">
        <f t="shared" si="50"/>
        <v>0</v>
      </c>
      <c r="BZ54" s="102">
        <f t="shared" si="51"/>
        <v>0</v>
      </c>
      <c r="CA54" s="102">
        <f t="shared" si="52"/>
        <v>0</v>
      </c>
      <c r="CB54" s="102">
        <f t="shared" si="53"/>
        <v>0</v>
      </c>
      <c r="CC54" s="139"/>
      <c r="CE54" s="163">
        <f t="shared" si="54"/>
        <v>0</v>
      </c>
      <c r="CF54" s="102">
        <f t="shared" si="55"/>
        <v>0</v>
      </c>
      <c r="CG54" s="102"/>
      <c r="CH54" s="102">
        <f t="shared" si="56"/>
        <v>0</v>
      </c>
      <c r="CI54" s="163">
        <f t="shared" si="57"/>
        <v>0</v>
      </c>
      <c r="CJ54" s="102">
        <f t="shared" si="58"/>
        <v>0</v>
      </c>
      <c r="CK54" s="102"/>
      <c r="CL54" s="102">
        <f t="shared" si="59"/>
        <v>0</v>
      </c>
      <c r="CM54" s="163">
        <f t="shared" si="60"/>
        <v>0</v>
      </c>
      <c r="CN54" s="102">
        <f t="shared" si="61"/>
        <v>0</v>
      </c>
      <c r="CO54" s="102"/>
      <c r="CP54" s="102">
        <f t="shared" si="62"/>
        <v>0</v>
      </c>
      <c r="CQ54" s="163">
        <f t="shared" si="63"/>
        <v>0</v>
      </c>
      <c r="CR54" s="102">
        <f t="shared" si="64"/>
        <v>0</v>
      </c>
      <c r="CS54" s="102"/>
      <c r="CT54" s="102">
        <f t="shared" si="65"/>
        <v>0</v>
      </c>
      <c r="CU54" s="163">
        <f t="shared" si="66"/>
        <v>0</v>
      </c>
      <c r="CV54" s="102">
        <f t="shared" si="67"/>
        <v>0</v>
      </c>
      <c r="CW54" s="102">
        <f t="shared" si="68"/>
        <v>0</v>
      </c>
      <c r="CX54" s="102">
        <f t="shared" si="69"/>
        <v>0</v>
      </c>
      <c r="CY54" s="102">
        <f t="shared" si="70"/>
        <v>0</v>
      </c>
      <c r="CZ54" s="102">
        <f t="shared" si="71"/>
        <v>0</v>
      </c>
    </row>
    <row r="55" spans="1:302" ht="21" hidden="1">
      <c r="A55" s="93" t="s">
        <v>246</v>
      </c>
      <c r="B55" s="221"/>
      <c r="C55" s="221"/>
      <c r="D55" s="221"/>
      <c r="E55" s="222"/>
      <c r="F55" s="103"/>
      <c r="G55" s="100"/>
      <c r="H55" s="106">
        <f t="shared" si="0"/>
        <v>0</v>
      </c>
      <c r="J55" s="138"/>
      <c r="K55" s="106"/>
      <c r="L55" s="106">
        <f t="shared" si="1"/>
        <v>0</v>
      </c>
      <c r="M55" s="100">
        <f t="shared" si="2"/>
        <v>0</v>
      </c>
      <c r="N55" s="102">
        <f t="shared" si="3"/>
        <v>0</v>
      </c>
      <c r="O55" s="102"/>
      <c r="P55" s="102">
        <f t="shared" si="4"/>
        <v>0</v>
      </c>
      <c r="Q55" s="162">
        <f t="shared" si="5"/>
        <v>0</v>
      </c>
      <c r="R55" s="102">
        <f t="shared" si="6"/>
        <v>0</v>
      </c>
      <c r="S55" s="102"/>
      <c r="T55" s="102">
        <f t="shared" si="7"/>
        <v>0</v>
      </c>
      <c r="U55" s="163">
        <f t="shared" si="8"/>
        <v>0</v>
      </c>
      <c r="V55" s="102">
        <f t="shared" si="9"/>
        <v>0</v>
      </c>
      <c r="W55" s="102"/>
      <c r="X55" s="102">
        <f t="shared" si="10"/>
        <v>0</v>
      </c>
      <c r="Y55" s="163">
        <f t="shared" si="11"/>
        <v>0</v>
      </c>
      <c r="Z55" s="102">
        <f t="shared" si="12"/>
        <v>0</v>
      </c>
      <c r="AA55" s="102"/>
      <c r="AB55" s="102">
        <f t="shared" si="13"/>
        <v>0</v>
      </c>
      <c r="AC55" s="163">
        <f t="shared" si="14"/>
        <v>0</v>
      </c>
      <c r="AD55" s="102">
        <f t="shared" si="15"/>
        <v>0</v>
      </c>
      <c r="AE55" s="102"/>
      <c r="AF55" s="102">
        <f t="shared" si="16"/>
        <v>0</v>
      </c>
      <c r="AG55" s="163">
        <f t="shared" si="17"/>
        <v>0</v>
      </c>
      <c r="AH55" s="102">
        <f t="shared" si="18"/>
        <v>0</v>
      </c>
      <c r="AI55" s="102"/>
      <c r="AJ55" s="102">
        <f t="shared" si="19"/>
        <v>0</v>
      </c>
      <c r="AK55" s="163">
        <f t="shared" si="20"/>
        <v>0</v>
      </c>
      <c r="AL55" s="102">
        <f t="shared" si="21"/>
        <v>0</v>
      </c>
      <c r="AM55" s="102"/>
      <c r="AN55" s="102">
        <f t="shared" si="22"/>
        <v>0</v>
      </c>
      <c r="AO55" s="163">
        <f t="shared" si="23"/>
        <v>0</v>
      </c>
      <c r="AP55" s="102">
        <f t="shared" si="24"/>
        <v>0</v>
      </c>
      <c r="AQ55" s="102"/>
      <c r="AR55" s="102">
        <f t="shared" si="25"/>
        <v>0</v>
      </c>
      <c r="AS55" s="163">
        <f t="shared" si="26"/>
        <v>0</v>
      </c>
      <c r="AT55" s="102">
        <f t="shared" si="27"/>
        <v>0</v>
      </c>
      <c r="AU55" s="102"/>
      <c r="AV55" s="102">
        <f t="shared" si="28"/>
        <v>0</v>
      </c>
      <c r="AW55" s="163">
        <f t="shared" si="29"/>
        <v>0</v>
      </c>
      <c r="AX55" s="102">
        <f t="shared" si="30"/>
        <v>0</v>
      </c>
      <c r="AY55" s="102"/>
      <c r="AZ55" s="102">
        <f t="shared" si="31"/>
        <v>0</v>
      </c>
      <c r="BA55" s="163">
        <f t="shared" si="32"/>
        <v>0</v>
      </c>
      <c r="BB55" s="102">
        <f t="shared" si="33"/>
        <v>0</v>
      </c>
      <c r="BC55" s="102"/>
      <c r="BD55" s="102">
        <f t="shared" si="34"/>
        <v>0</v>
      </c>
      <c r="BE55" s="163">
        <f t="shared" si="35"/>
        <v>0</v>
      </c>
      <c r="BF55" s="102">
        <f t="shared" si="36"/>
        <v>0</v>
      </c>
      <c r="BG55" s="102"/>
      <c r="BH55" s="102">
        <f t="shared" si="37"/>
        <v>0</v>
      </c>
      <c r="BI55" s="163">
        <f t="shared" si="38"/>
        <v>0</v>
      </c>
      <c r="BJ55" s="102">
        <f t="shared" si="39"/>
        <v>0</v>
      </c>
      <c r="BK55" s="102"/>
      <c r="BL55" s="102">
        <f t="shared" si="40"/>
        <v>0</v>
      </c>
      <c r="BM55" s="163">
        <f t="shared" si="41"/>
        <v>0</v>
      </c>
      <c r="BN55" s="102">
        <f t="shared" si="42"/>
        <v>0</v>
      </c>
      <c r="BO55" s="102"/>
      <c r="BP55" s="102">
        <f t="shared" si="43"/>
        <v>0</v>
      </c>
      <c r="BQ55" s="163">
        <f t="shared" si="44"/>
        <v>0</v>
      </c>
      <c r="BR55" s="102">
        <f t="shared" si="45"/>
        <v>0</v>
      </c>
      <c r="BS55" s="102"/>
      <c r="BT55" s="102">
        <f t="shared" si="46"/>
        <v>0</v>
      </c>
      <c r="BU55" s="163">
        <f t="shared" si="47"/>
        <v>0</v>
      </c>
      <c r="BV55" s="102">
        <f t="shared" si="48"/>
        <v>0</v>
      </c>
      <c r="BW55" s="102"/>
      <c r="BX55" s="102">
        <f t="shared" si="49"/>
        <v>0</v>
      </c>
      <c r="BY55" s="163">
        <f t="shared" si="50"/>
        <v>0</v>
      </c>
      <c r="BZ55" s="102">
        <f t="shared" si="51"/>
        <v>0</v>
      </c>
      <c r="CA55" s="102">
        <f t="shared" si="52"/>
        <v>0</v>
      </c>
      <c r="CB55" s="102">
        <f t="shared" si="53"/>
        <v>0</v>
      </c>
      <c r="CC55" s="139"/>
      <c r="CE55" s="163">
        <f t="shared" si="54"/>
        <v>0</v>
      </c>
      <c r="CF55" s="102">
        <f t="shared" si="55"/>
        <v>0</v>
      </c>
      <c r="CG55" s="102"/>
      <c r="CH55" s="102">
        <f t="shared" si="56"/>
        <v>0</v>
      </c>
      <c r="CI55" s="163">
        <f t="shared" si="57"/>
        <v>0</v>
      </c>
      <c r="CJ55" s="102">
        <f t="shared" si="58"/>
        <v>0</v>
      </c>
      <c r="CK55" s="102"/>
      <c r="CL55" s="102">
        <f t="shared" si="59"/>
        <v>0</v>
      </c>
      <c r="CM55" s="163">
        <f t="shared" si="60"/>
        <v>0</v>
      </c>
      <c r="CN55" s="102">
        <f t="shared" si="61"/>
        <v>0</v>
      </c>
      <c r="CO55" s="102"/>
      <c r="CP55" s="102">
        <f t="shared" si="62"/>
        <v>0</v>
      </c>
      <c r="CQ55" s="163">
        <f t="shared" si="63"/>
        <v>0</v>
      </c>
      <c r="CR55" s="102">
        <f t="shared" si="64"/>
        <v>0</v>
      </c>
      <c r="CS55" s="102"/>
      <c r="CT55" s="102">
        <f t="shared" si="65"/>
        <v>0</v>
      </c>
      <c r="CU55" s="163">
        <f t="shared" si="66"/>
        <v>0</v>
      </c>
      <c r="CV55" s="102">
        <f t="shared" si="67"/>
        <v>0</v>
      </c>
      <c r="CW55" s="102">
        <f t="shared" si="68"/>
        <v>0</v>
      </c>
      <c r="CX55" s="102">
        <f t="shared" si="69"/>
        <v>0</v>
      </c>
      <c r="CY55" s="102">
        <f t="shared" si="70"/>
        <v>0</v>
      </c>
      <c r="CZ55" s="102">
        <f t="shared" si="71"/>
        <v>0</v>
      </c>
    </row>
    <row r="56" spans="1:302" ht="21" hidden="1">
      <c r="A56" s="93" t="s">
        <v>247</v>
      </c>
      <c r="B56" s="221"/>
      <c r="C56" s="221"/>
      <c r="D56" s="221"/>
      <c r="E56" s="222"/>
      <c r="F56" s="103"/>
      <c r="G56" s="100"/>
      <c r="H56" s="106">
        <f t="shared" si="0"/>
        <v>0</v>
      </c>
      <c r="J56" s="138"/>
      <c r="K56" s="106"/>
      <c r="L56" s="106">
        <f t="shared" si="1"/>
        <v>0</v>
      </c>
      <c r="M56" s="100">
        <f t="shared" si="2"/>
        <v>0</v>
      </c>
      <c r="N56" s="102">
        <f t="shared" si="3"/>
        <v>0</v>
      </c>
      <c r="O56" s="102"/>
      <c r="P56" s="102">
        <f t="shared" si="4"/>
        <v>0</v>
      </c>
      <c r="Q56" s="162">
        <f t="shared" si="5"/>
        <v>0</v>
      </c>
      <c r="R56" s="102">
        <f t="shared" si="6"/>
        <v>0</v>
      </c>
      <c r="S56" s="102"/>
      <c r="T56" s="102">
        <f t="shared" si="7"/>
        <v>0</v>
      </c>
      <c r="U56" s="163">
        <f t="shared" si="8"/>
        <v>0</v>
      </c>
      <c r="V56" s="102">
        <f t="shared" si="9"/>
        <v>0</v>
      </c>
      <c r="W56" s="102"/>
      <c r="X56" s="102">
        <f t="shared" si="10"/>
        <v>0</v>
      </c>
      <c r="Y56" s="163">
        <f t="shared" si="11"/>
        <v>0</v>
      </c>
      <c r="Z56" s="102">
        <f t="shared" si="12"/>
        <v>0</v>
      </c>
      <c r="AA56" s="102"/>
      <c r="AB56" s="102">
        <f t="shared" si="13"/>
        <v>0</v>
      </c>
      <c r="AC56" s="163">
        <f t="shared" si="14"/>
        <v>0</v>
      </c>
      <c r="AD56" s="102">
        <f t="shared" si="15"/>
        <v>0</v>
      </c>
      <c r="AE56" s="102"/>
      <c r="AF56" s="102">
        <f t="shared" si="16"/>
        <v>0</v>
      </c>
      <c r="AG56" s="163">
        <f t="shared" si="17"/>
        <v>0</v>
      </c>
      <c r="AH56" s="102">
        <f t="shared" si="18"/>
        <v>0</v>
      </c>
      <c r="AI56" s="102"/>
      <c r="AJ56" s="102">
        <f t="shared" si="19"/>
        <v>0</v>
      </c>
      <c r="AK56" s="163">
        <f t="shared" si="20"/>
        <v>0</v>
      </c>
      <c r="AL56" s="102">
        <f t="shared" si="21"/>
        <v>0</v>
      </c>
      <c r="AM56" s="102"/>
      <c r="AN56" s="102">
        <f t="shared" si="22"/>
        <v>0</v>
      </c>
      <c r="AO56" s="163">
        <f t="shared" si="23"/>
        <v>0</v>
      </c>
      <c r="AP56" s="102">
        <f t="shared" si="24"/>
        <v>0</v>
      </c>
      <c r="AQ56" s="102"/>
      <c r="AR56" s="102">
        <f t="shared" si="25"/>
        <v>0</v>
      </c>
      <c r="AS56" s="163">
        <f t="shared" si="26"/>
        <v>0</v>
      </c>
      <c r="AT56" s="102">
        <f t="shared" si="27"/>
        <v>0</v>
      </c>
      <c r="AU56" s="102"/>
      <c r="AV56" s="102">
        <f t="shared" si="28"/>
        <v>0</v>
      </c>
      <c r="AW56" s="163">
        <f t="shared" si="29"/>
        <v>0</v>
      </c>
      <c r="AX56" s="102">
        <f t="shared" si="30"/>
        <v>0</v>
      </c>
      <c r="AY56" s="102"/>
      <c r="AZ56" s="102">
        <f t="shared" si="31"/>
        <v>0</v>
      </c>
      <c r="BA56" s="163">
        <f t="shared" si="32"/>
        <v>0</v>
      </c>
      <c r="BB56" s="102">
        <f t="shared" si="33"/>
        <v>0</v>
      </c>
      <c r="BC56" s="102"/>
      <c r="BD56" s="102">
        <f t="shared" si="34"/>
        <v>0</v>
      </c>
      <c r="BE56" s="163">
        <f t="shared" si="35"/>
        <v>0</v>
      </c>
      <c r="BF56" s="102">
        <f t="shared" si="36"/>
        <v>0</v>
      </c>
      <c r="BG56" s="102"/>
      <c r="BH56" s="102">
        <f t="shared" si="37"/>
        <v>0</v>
      </c>
      <c r="BI56" s="163">
        <f t="shared" si="38"/>
        <v>0</v>
      </c>
      <c r="BJ56" s="102">
        <f t="shared" si="39"/>
        <v>0</v>
      </c>
      <c r="BK56" s="102"/>
      <c r="BL56" s="102">
        <f t="shared" si="40"/>
        <v>0</v>
      </c>
      <c r="BM56" s="163">
        <f t="shared" si="41"/>
        <v>0</v>
      </c>
      <c r="BN56" s="102">
        <f t="shared" si="42"/>
        <v>0</v>
      </c>
      <c r="BO56" s="102"/>
      <c r="BP56" s="102">
        <f t="shared" si="43"/>
        <v>0</v>
      </c>
      <c r="BQ56" s="163">
        <f t="shared" si="44"/>
        <v>0</v>
      </c>
      <c r="BR56" s="102">
        <f t="shared" si="45"/>
        <v>0</v>
      </c>
      <c r="BS56" s="102"/>
      <c r="BT56" s="102">
        <f t="shared" si="46"/>
        <v>0</v>
      </c>
      <c r="BU56" s="163">
        <f t="shared" si="47"/>
        <v>0</v>
      </c>
      <c r="BV56" s="102">
        <f t="shared" si="48"/>
        <v>0</v>
      </c>
      <c r="BW56" s="102"/>
      <c r="BX56" s="102">
        <f t="shared" si="49"/>
        <v>0</v>
      </c>
      <c r="BY56" s="163">
        <f t="shared" si="50"/>
        <v>0</v>
      </c>
      <c r="BZ56" s="102">
        <f t="shared" si="51"/>
        <v>0</v>
      </c>
      <c r="CA56" s="102">
        <f t="shared" si="52"/>
        <v>0</v>
      </c>
      <c r="CB56" s="102">
        <f t="shared" si="53"/>
        <v>0</v>
      </c>
      <c r="CC56" s="139"/>
      <c r="CE56" s="163">
        <f t="shared" si="54"/>
        <v>0</v>
      </c>
      <c r="CF56" s="102">
        <f t="shared" si="55"/>
        <v>0</v>
      </c>
      <c r="CG56" s="102"/>
      <c r="CH56" s="102">
        <f t="shared" si="56"/>
        <v>0</v>
      </c>
      <c r="CI56" s="163">
        <f t="shared" si="57"/>
        <v>0</v>
      </c>
      <c r="CJ56" s="102">
        <f t="shared" si="58"/>
        <v>0</v>
      </c>
      <c r="CK56" s="102"/>
      <c r="CL56" s="102">
        <f t="shared" si="59"/>
        <v>0</v>
      </c>
      <c r="CM56" s="163">
        <f t="shared" si="60"/>
        <v>0</v>
      </c>
      <c r="CN56" s="102">
        <f t="shared" si="61"/>
        <v>0</v>
      </c>
      <c r="CO56" s="102"/>
      <c r="CP56" s="102">
        <f t="shared" si="62"/>
        <v>0</v>
      </c>
      <c r="CQ56" s="163">
        <f t="shared" si="63"/>
        <v>0</v>
      </c>
      <c r="CR56" s="102">
        <f t="shared" si="64"/>
        <v>0</v>
      </c>
      <c r="CS56" s="102"/>
      <c r="CT56" s="102">
        <f t="shared" si="65"/>
        <v>0</v>
      </c>
      <c r="CU56" s="163">
        <f t="shared" si="66"/>
        <v>0</v>
      </c>
      <c r="CV56" s="102">
        <f t="shared" si="67"/>
        <v>0</v>
      </c>
      <c r="CW56" s="102">
        <f t="shared" si="68"/>
        <v>0</v>
      </c>
      <c r="CX56" s="102">
        <f t="shared" si="69"/>
        <v>0</v>
      </c>
      <c r="CY56" s="102">
        <f t="shared" si="70"/>
        <v>0</v>
      </c>
      <c r="CZ56" s="102">
        <f t="shared" si="71"/>
        <v>0</v>
      </c>
    </row>
    <row r="57" spans="1:302" ht="21" hidden="1">
      <c r="A57" s="93" t="s">
        <v>248</v>
      </c>
      <c r="B57" s="221"/>
      <c r="C57" s="221"/>
      <c r="D57" s="221"/>
      <c r="E57" s="222"/>
      <c r="F57" s="103"/>
      <c r="G57" s="100"/>
      <c r="H57" s="106">
        <f t="shared" si="0"/>
        <v>0</v>
      </c>
      <c r="J57" s="138"/>
      <c r="K57" s="106"/>
      <c r="L57" s="106">
        <f t="shared" si="1"/>
        <v>0</v>
      </c>
      <c r="M57" s="100">
        <f t="shared" si="2"/>
        <v>0</v>
      </c>
      <c r="N57" s="102">
        <f t="shared" si="3"/>
        <v>0</v>
      </c>
      <c r="O57" s="102"/>
      <c r="P57" s="102">
        <f t="shared" si="4"/>
        <v>0</v>
      </c>
      <c r="Q57" s="162">
        <f t="shared" si="5"/>
        <v>0</v>
      </c>
      <c r="R57" s="102">
        <f t="shared" si="6"/>
        <v>0</v>
      </c>
      <c r="S57" s="102"/>
      <c r="T57" s="102">
        <f t="shared" si="7"/>
        <v>0</v>
      </c>
      <c r="U57" s="163">
        <f t="shared" si="8"/>
        <v>0</v>
      </c>
      <c r="V57" s="102">
        <f t="shared" si="9"/>
        <v>0</v>
      </c>
      <c r="W57" s="102"/>
      <c r="X57" s="102">
        <f t="shared" si="10"/>
        <v>0</v>
      </c>
      <c r="Y57" s="163">
        <f t="shared" si="11"/>
        <v>0</v>
      </c>
      <c r="Z57" s="102">
        <f t="shared" si="12"/>
        <v>0</v>
      </c>
      <c r="AA57" s="102"/>
      <c r="AB57" s="102">
        <f t="shared" si="13"/>
        <v>0</v>
      </c>
      <c r="AC57" s="163">
        <f t="shared" si="14"/>
        <v>0</v>
      </c>
      <c r="AD57" s="102">
        <f t="shared" si="15"/>
        <v>0</v>
      </c>
      <c r="AE57" s="102"/>
      <c r="AF57" s="102">
        <f t="shared" si="16"/>
        <v>0</v>
      </c>
      <c r="AG57" s="163">
        <f t="shared" si="17"/>
        <v>0</v>
      </c>
      <c r="AH57" s="102">
        <f t="shared" si="18"/>
        <v>0</v>
      </c>
      <c r="AI57" s="102"/>
      <c r="AJ57" s="102">
        <f t="shared" si="19"/>
        <v>0</v>
      </c>
      <c r="AK57" s="163">
        <f t="shared" si="20"/>
        <v>0</v>
      </c>
      <c r="AL57" s="102">
        <f t="shared" si="21"/>
        <v>0</v>
      </c>
      <c r="AM57" s="102"/>
      <c r="AN57" s="102">
        <f t="shared" si="22"/>
        <v>0</v>
      </c>
      <c r="AO57" s="163">
        <f t="shared" si="23"/>
        <v>0</v>
      </c>
      <c r="AP57" s="102">
        <f t="shared" si="24"/>
        <v>0</v>
      </c>
      <c r="AQ57" s="102"/>
      <c r="AR57" s="102">
        <f t="shared" si="25"/>
        <v>0</v>
      </c>
      <c r="AS57" s="163">
        <f t="shared" si="26"/>
        <v>0</v>
      </c>
      <c r="AT57" s="102">
        <f t="shared" si="27"/>
        <v>0</v>
      </c>
      <c r="AU57" s="102"/>
      <c r="AV57" s="102">
        <f t="shared" si="28"/>
        <v>0</v>
      </c>
      <c r="AW57" s="163">
        <f t="shared" si="29"/>
        <v>0</v>
      </c>
      <c r="AX57" s="102">
        <f t="shared" si="30"/>
        <v>0</v>
      </c>
      <c r="AY57" s="102"/>
      <c r="AZ57" s="102">
        <f t="shared" si="31"/>
        <v>0</v>
      </c>
      <c r="BA57" s="163">
        <f t="shared" si="32"/>
        <v>0</v>
      </c>
      <c r="BB57" s="102">
        <f t="shared" si="33"/>
        <v>0</v>
      </c>
      <c r="BC57" s="102"/>
      <c r="BD57" s="102">
        <f t="shared" si="34"/>
        <v>0</v>
      </c>
      <c r="BE57" s="163">
        <f t="shared" si="35"/>
        <v>0</v>
      </c>
      <c r="BF57" s="102">
        <f t="shared" si="36"/>
        <v>0</v>
      </c>
      <c r="BG57" s="102"/>
      <c r="BH57" s="102">
        <f t="shared" si="37"/>
        <v>0</v>
      </c>
      <c r="BI57" s="163">
        <f t="shared" si="38"/>
        <v>0</v>
      </c>
      <c r="BJ57" s="102">
        <f t="shared" si="39"/>
        <v>0</v>
      </c>
      <c r="BK57" s="102"/>
      <c r="BL57" s="102">
        <f t="shared" si="40"/>
        <v>0</v>
      </c>
      <c r="BM57" s="163">
        <f t="shared" si="41"/>
        <v>0</v>
      </c>
      <c r="BN57" s="102">
        <f t="shared" si="42"/>
        <v>0</v>
      </c>
      <c r="BO57" s="102"/>
      <c r="BP57" s="102">
        <f t="shared" si="43"/>
        <v>0</v>
      </c>
      <c r="BQ57" s="163">
        <f t="shared" si="44"/>
        <v>0</v>
      </c>
      <c r="BR57" s="102">
        <f t="shared" si="45"/>
        <v>0</v>
      </c>
      <c r="BS57" s="102"/>
      <c r="BT57" s="102">
        <f t="shared" si="46"/>
        <v>0</v>
      </c>
      <c r="BU57" s="163">
        <f t="shared" si="47"/>
        <v>0</v>
      </c>
      <c r="BV57" s="102">
        <f t="shared" si="48"/>
        <v>0</v>
      </c>
      <c r="BW57" s="102"/>
      <c r="BX57" s="102">
        <f t="shared" si="49"/>
        <v>0</v>
      </c>
      <c r="BY57" s="163">
        <f t="shared" si="50"/>
        <v>0</v>
      </c>
      <c r="BZ57" s="102">
        <f t="shared" si="51"/>
        <v>0</v>
      </c>
      <c r="CA57" s="102">
        <f t="shared" si="52"/>
        <v>0</v>
      </c>
      <c r="CB57" s="102">
        <f t="shared" si="53"/>
        <v>0</v>
      </c>
      <c r="CC57" s="139"/>
      <c r="CE57" s="163">
        <f t="shared" si="54"/>
        <v>0</v>
      </c>
      <c r="CF57" s="102">
        <f t="shared" si="55"/>
        <v>0</v>
      </c>
      <c r="CG57" s="102"/>
      <c r="CH57" s="102">
        <f t="shared" si="56"/>
        <v>0</v>
      </c>
      <c r="CI57" s="163">
        <f t="shared" si="57"/>
        <v>0</v>
      </c>
      <c r="CJ57" s="102">
        <f t="shared" si="58"/>
        <v>0</v>
      </c>
      <c r="CK57" s="102"/>
      <c r="CL57" s="102">
        <f t="shared" si="59"/>
        <v>0</v>
      </c>
      <c r="CM57" s="163">
        <f t="shared" si="60"/>
        <v>0</v>
      </c>
      <c r="CN57" s="102">
        <f t="shared" si="61"/>
        <v>0</v>
      </c>
      <c r="CO57" s="102"/>
      <c r="CP57" s="102">
        <f t="shared" si="62"/>
        <v>0</v>
      </c>
      <c r="CQ57" s="163">
        <f t="shared" si="63"/>
        <v>0</v>
      </c>
      <c r="CR57" s="102">
        <f t="shared" si="64"/>
        <v>0</v>
      </c>
      <c r="CS57" s="102"/>
      <c r="CT57" s="102">
        <f t="shared" si="65"/>
        <v>0</v>
      </c>
      <c r="CU57" s="163">
        <f t="shared" si="66"/>
        <v>0</v>
      </c>
      <c r="CV57" s="102">
        <f t="shared" si="67"/>
        <v>0</v>
      </c>
      <c r="CW57" s="102">
        <f t="shared" si="68"/>
        <v>0</v>
      </c>
      <c r="CX57" s="102">
        <f t="shared" si="69"/>
        <v>0</v>
      </c>
      <c r="CY57" s="102">
        <f t="shared" si="70"/>
        <v>0</v>
      </c>
      <c r="CZ57" s="102">
        <f t="shared" si="71"/>
        <v>0</v>
      </c>
    </row>
    <row r="58" spans="1:302" ht="21" hidden="1">
      <c r="A58" s="93" t="s">
        <v>249</v>
      </c>
      <c r="B58" s="221"/>
      <c r="C58" s="221"/>
      <c r="D58" s="221"/>
      <c r="E58" s="222"/>
      <c r="F58" s="103"/>
      <c r="G58" s="100"/>
      <c r="H58" s="106">
        <f t="shared" si="0"/>
        <v>0</v>
      </c>
      <c r="J58" s="138"/>
      <c r="K58" s="106"/>
      <c r="L58" s="106">
        <f t="shared" si="1"/>
        <v>0</v>
      </c>
      <c r="M58" s="100">
        <f t="shared" si="2"/>
        <v>0</v>
      </c>
      <c r="N58" s="102">
        <f t="shared" si="3"/>
        <v>0</v>
      </c>
      <c r="O58" s="102"/>
      <c r="P58" s="102">
        <f t="shared" si="4"/>
        <v>0</v>
      </c>
      <c r="Q58" s="162">
        <f t="shared" si="5"/>
        <v>0</v>
      </c>
      <c r="R58" s="102">
        <f t="shared" si="6"/>
        <v>0</v>
      </c>
      <c r="S58" s="102"/>
      <c r="T58" s="102">
        <f t="shared" si="7"/>
        <v>0</v>
      </c>
      <c r="U58" s="163">
        <f t="shared" si="8"/>
        <v>0</v>
      </c>
      <c r="V58" s="102">
        <f t="shared" si="9"/>
        <v>0</v>
      </c>
      <c r="W58" s="102"/>
      <c r="X58" s="102">
        <f t="shared" si="10"/>
        <v>0</v>
      </c>
      <c r="Y58" s="163">
        <f t="shared" si="11"/>
        <v>0</v>
      </c>
      <c r="Z58" s="102">
        <f t="shared" si="12"/>
        <v>0</v>
      </c>
      <c r="AA58" s="102"/>
      <c r="AB58" s="102">
        <f t="shared" si="13"/>
        <v>0</v>
      </c>
      <c r="AC58" s="163">
        <f t="shared" si="14"/>
        <v>0</v>
      </c>
      <c r="AD58" s="102">
        <f t="shared" si="15"/>
        <v>0</v>
      </c>
      <c r="AE58" s="102"/>
      <c r="AF58" s="102">
        <f t="shared" si="16"/>
        <v>0</v>
      </c>
      <c r="AG58" s="163">
        <f t="shared" si="17"/>
        <v>0</v>
      </c>
      <c r="AH58" s="102">
        <f t="shared" si="18"/>
        <v>0</v>
      </c>
      <c r="AI58" s="102"/>
      <c r="AJ58" s="102">
        <f t="shared" si="19"/>
        <v>0</v>
      </c>
      <c r="AK58" s="163">
        <f t="shared" si="20"/>
        <v>0</v>
      </c>
      <c r="AL58" s="102">
        <f t="shared" si="21"/>
        <v>0</v>
      </c>
      <c r="AM58" s="102"/>
      <c r="AN58" s="102">
        <f t="shared" si="22"/>
        <v>0</v>
      </c>
      <c r="AO58" s="163">
        <f t="shared" si="23"/>
        <v>0</v>
      </c>
      <c r="AP58" s="102">
        <f t="shared" si="24"/>
        <v>0</v>
      </c>
      <c r="AQ58" s="102"/>
      <c r="AR58" s="102">
        <f t="shared" si="25"/>
        <v>0</v>
      </c>
      <c r="AS58" s="163">
        <f t="shared" si="26"/>
        <v>0</v>
      </c>
      <c r="AT58" s="102">
        <f t="shared" si="27"/>
        <v>0</v>
      </c>
      <c r="AU58" s="102"/>
      <c r="AV58" s="102">
        <f t="shared" si="28"/>
        <v>0</v>
      </c>
      <c r="AW58" s="163">
        <f t="shared" si="29"/>
        <v>0</v>
      </c>
      <c r="AX58" s="102">
        <f t="shared" si="30"/>
        <v>0</v>
      </c>
      <c r="AY58" s="102"/>
      <c r="AZ58" s="102">
        <f t="shared" si="31"/>
        <v>0</v>
      </c>
      <c r="BA58" s="163">
        <f t="shared" si="32"/>
        <v>0</v>
      </c>
      <c r="BB58" s="102">
        <f t="shared" si="33"/>
        <v>0</v>
      </c>
      <c r="BC58" s="102"/>
      <c r="BD58" s="102">
        <f t="shared" si="34"/>
        <v>0</v>
      </c>
      <c r="BE58" s="163">
        <f t="shared" si="35"/>
        <v>0</v>
      </c>
      <c r="BF58" s="102">
        <f t="shared" si="36"/>
        <v>0</v>
      </c>
      <c r="BG58" s="102"/>
      <c r="BH58" s="102">
        <f t="shared" si="37"/>
        <v>0</v>
      </c>
      <c r="BI58" s="163">
        <f t="shared" si="38"/>
        <v>0</v>
      </c>
      <c r="BJ58" s="102">
        <f t="shared" si="39"/>
        <v>0</v>
      </c>
      <c r="BK58" s="102"/>
      <c r="BL58" s="102">
        <f t="shared" si="40"/>
        <v>0</v>
      </c>
      <c r="BM58" s="163">
        <f t="shared" si="41"/>
        <v>0</v>
      </c>
      <c r="BN58" s="102">
        <f t="shared" si="42"/>
        <v>0</v>
      </c>
      <c r="BO58" s="102"/>
      <c r="BP58" s="102">
        <f t="shared" si="43"/>
        <v>0</v>
      </c>
      <c r="BQ58" s="163">
        <f t="shared" si="44"/>
        <v>0</v>
      </c>
      <c r="BR58" s="102">
        <f t="shared" si="45"/>
        <v>0</v>
      </c>
      <c r="BS58" s="102"/>
      <c r="BT58" s="102">
        <f t="shared" si="46"/>
        <v>0</v>
      </c>
      <c r="BU58" s="163">
        <f t="shared" si="47"/>
        <v>0</v>
      </c>
      <c r="BV58" s="102">
        <f t="shared" si="48"/>
        <v>0</v>
      </c>
      <c r="BW58" s="102"/>
      <c r="BX58" s="102">
        <f t="shared" si="49"/>
        <v>0</v>
      </c>
      <c r="BY58" s="163">
        <f t="shared" si="50"/>
        <v>0</v>
      </c>
      <c r="BZ58" s="102">
        <f t="shared" si="51"/>
        <v>0</v>
      </c>
      <c r="CA58" s="102">
        <f t="shared" si="52"/>
        <v>0</v>
      </c>
      <c r="CB58" s="102">
        <f t="shared" si="53"/>
        <v>0</v>
      </c>
      <c r="CC58" s="139"/>
      <c r="CE58" s="163">
        <f t="shared" si="54"/>
        <v>0</v>
      </c>
      <c r="CF58" s="102">
        <f t="shared" si="55"/>
        <v>0</v>
      </c>
      <c r="CG58" s="102"/>
      <c r="CH58" s="102">
        <f t="shared" si="56"/>
        <v>0</v>
      </c>
      <c r="CI58" s="163">
        <f t="shared" si="57"/>
        <v>0</v>
      </c>
      <c r="CJ58" s="102">
        <f t="shared" si="58"/>
        <v>0</v>
      </c>
      <c r="CK58" s="102"/>
      <c r="CL58" s="102">
        <f t="shared" si="59"/>
        <v>0</v>
      </c>
      <c r="CM58" s="163">
        <f t="shared" si="60"/>
        <v>0</v>
      </c>
      <c r="CN58" s="102">
        <f t="shared" si="61"/>
        <v>0</v>
      </c>
      <c r="CO58" s="102"/>
      <c r="CP58" s="102">
        <f t="shared" si="62"/>
        <v>0</v>
      </c>
      <c r="CQ58" s="163">
        <f t="shared" si="63"/>
        <v>0</v>
      </c>
      <c r="CR58" s="102">
        <f t="shared" si="64"/>
        <v>0</v>
      </c>
      <c r="CS58" s="102"/>
      <c r="CT58" s="102">
        <f t="shared" si="65"/>
        <v>0</v>
      </c>
      <c r="CU58" s="163">
        <f t="shared" si="66"/>
        <v>0</v>
      </c>
      <c r="CV58" s="102">
        <f t="shared" si="67"/>
        <v>0</v>
      </c>
      <c r="CW58" s="102">
        <f t="shared" si="68"/>
        <v>0</v>
      </c>
      <c r="CX58" s="102">
        <f t="shared" si="69"/>
        <v>0</v>
      </c>
      <c r="CY58" s="102">
        <f t="shared" si="70"/>
        <v>0</v>
      </c>
      <c r="CZ58" s="102">
        <f t="shared" si="71"/>
        <v>0</v>
      </c>
    </row>
    <row r="59" spans="1:302" ht="21" hidden="1">
      <c r="A59" s="93" t="s">
        <v>250</v>
      </c>
      <c r="B59" s="221"/>
      <c r="C59" s="221"/>
      <c r="D59" s="221"/>
      <c r="E59" s="222"/>
      <c r="F59" s="103"/>
      <c r="G59" s="100"/>
      <c r="H59" s="106">
        <f t="shared" si="0"/>
        <v>0</v>
      </c>
      <c r="J59" s="138"/>
      <c r="K59" s="106"/>
      <c r="L59" s="106">
        <f t="shared" si="1"/>
        <v>0</v>
      </c>
      <c r="M59" s="100">
        <f t="shared" si="2"/>
        <v>0</v>
      </c>
      <c r="N59" s="102">
        <f t="shared" si="3"/>
        <v>0</v>
      </c>
      <c r="O59" s="102"/>
      <c r="P59" s="102">
        <f t="shared" si="4"/>
        <v>0</v>
      </c>
      <c r="Q59" s="162">
        <f t="shared" si="5"/>
        <v>0</v>
      </c>
      <c r="R59" s="102">
        <f t="shared" si="6"/>
        <v>0</v>
      </c>
      <c r="S59" s="102"/>
      <c r="T59" s="102">
        <f t="shared" si="7"/>
        <v>0</v>
      </c>
      <c r="U59" s="163">
        <f t="shared" si="8"/>
        <v>0</v>
      </c>
      <c r="V59" s="102">
        <f t="shared" si="9"/>
        <v>0</v>
      </c>
      <c r="W59" s="102"/>
      <c r="X59" s="102">
        <f t="shared" si="10"/>
        <v>0</v>
      </c>
      <c r="Y59" s="163">
        <f t="shared" si="11"/>
        <v>0</v>
      </c>
      <c r="Z59" s="102">
        <f t="shared" si="12"/>
        <v>0</v>
      </c>
      <c r="AA59" s="102"/>
      <c r="AB59" s="102">
        <f t="shared" si="13"/>
        <v>0</v>
      </c>
      <c r="AC59" s="163">
        <f t="shared" si="14"/>
        <v>0</v>
      </c>
      <c r="AD59" s="102">
        <f t="shared" si="15"/>
        <v>0</v>
      </c>
      <c r="AE59" s="102"/>
      <c r="AF59" s="102">
        <f t="shared" si="16"/>
        <v>0</v>
      </c>
      <c r="AG59" s="163">
        <f t="shared" si="17"/>
        <v>0</v>
      </c>
      <c r="AH59" s="102">
        <f t="shared" si="18"/>
        <v>0</v>
      </c>
      <c r="AI59" s="102"/>
      <c r="AJ59" s="102">
        <f t="shared" si="19"/>
        <v>0</v>
      </c>
      <c r="AK59" s="163">
        <f t="shared" si="20"/>
        <v>0</v>
      </c>
      <c r="AL59" s="102">
        <f t="shared" si="21"/>
        <v>0</v>
      </c>
      <c r="AM59" s="102"/>
      <c r="AN59" s="102">
        <f t="shared" si="22"/>
        <v>0</v>
      </c>
      <c r="AO59" s="163">
        <f t="shared" si="23"/>
        <v>0</v>
      </c>
      <c r="AP59" s="102">
        <f t="shared" si="24"/>
        <v>0</v>
      </c>
      <c r="AQ59" s="102"/>
      <c r="AR59" s="102">
        <f t="shared" si="25"/>
        <v>0</v>
      </c>
      <c r="AS59" s="163">
        <f t="shared" si="26"/>
        <v>0</v>
      </c>
      <c r="AT59" s="102">
        <f t="shared" si="27"/>
        <v>0</v>
      </c>
      <c r="AU59" s="102"/>
      <c r="AV59" s="102">
        <f t="shared" si="28"/>
        <v>0</v>
      </c>
      <c r="AW59" s="163">
        <f t="shared" si="29"/>
        <v>0</v>
      </c>
      <c r="AX59" s="102">
        <f t="shared" si="30"/>
        <v>0</v>
      </c>
      <c r="AY59" s="102"/>
      <c r="AZ59" s="102">
        <f t="shared" si="31"/>
        <v>0</v>
      </c>
      <c r="BA59" s="163">
        <f t="shared" si="32"/>
        <v>0</v>
      </c>
      <c r="BB59" s="102">
        <f t="shared" si="33"/>
        <v>0</v>
      </c>
      <c r="BC59" s="102"/>
      <c r="BD59" s="102">
        <f t="shared" si="34"/>
        <v>0</v>
      </c>
      <c r="BE59" s="163">
        <f t="shared" si="35"/>
        <v>0</v>
      </c>
      <c r="BF59" s="102">
        <f t="shared" si="36"/>
        <v>0</v>
      </c>
      <c r="BG59" s="102"/>
      <c r="BH59" s="102">
        <f t="shared" si="37"/>
        <v>0</v>
      </c>
      <c r="BI59" s="163">
        <f t="shared" si="38"/>
        <v>0</v>
      </c>
      <c r="BJ59" s="102">
        <f t="shared" si="39"/>
        <v>0</v>
      </c>
      <c r="BK59" s="102"/>
      <c r="BL59" s="102">
        <f t="shared" si="40"/>
        <v>0</v>
      </c>
      <c r="BM59" s="163">
        <f t="shared" si="41"/>
        <v>0</v>
      </c>
      <c r="BN59" s="102">
        <f t="shared" si="42"/>
        <v>0</v>
      </c>
      <c r="BO59" s="102"/>
      <c r="BP59" s="102">
        <f t="shared" si="43"/>
        <v>0</v>
      </c>
      <c r="BQ59" s="163">
        <f t="shared" si="44"/>
        <v>0</v>
      </c>
      <c r="BR59" s="102">
        <f t="shared" si="45"/>
        <v>0</v>
      </c>
      <c r="BS59" s="102"/>
      <c r="BT59" s="102">
        <f t="shared" si="46"/>
        <v>0</v>
      </c>
      <c r="BU59" s="163">
        <f t="shared" si="47"/>
        <v>0</v>
      </c>
      <c r="BV59" s="102">
        <f t="shared" si="48"/>
        <v>0</v>
      </c>
      <c r="BW59" s="102"/>
      <c r="BX59" s="102">
        <f t="shared" si="49"/>
        <v>0</v>
      </c>
      <c r="BY59" s="163">
        <f t="shared" si="50"/>
        <v>0</v>
      </c>
      <c r="BZ59" s="102">
        <f t="shared" si="51"/>
        <v>0</v>
      </c>
      <c r="CA59" s="102">
        <f t="shared" si="52"/>
        <v>0</v>
      </c>
      <c r="CB59" s="102">
        <f t="shared" si="53"/>
        <v>0</v>
      </c>
      <c r="CC59" s="139"/>
      <c r="CE59" s="163">
        <f t="shared" si="54"/>
        <v>0</v>
      </c>
      <c r="CF59" s="102">
        <f t="shared" si="55"/>
        <v>0</v>
      </c>
      <c r="CG59" s="102"/>
      <c r="CH59" s="102">
        <f t="shared" si="56"/>
        <v>0</v>
      </c>
      <c r="CI59" s="163">
        <f t="shared" si="57"/>
        <v>0</v>
      </c>
      <c r="CJ59" s="102">
        <f t="shared" si="58"/>
        <v>0</v>
      </c>
      <c r="CK59" s="102"/>
      <c r="CL59" s="102">
        <f t="shared" si="59"/>
        <v>0</v>
      </c>
      <c r="CM59" s="163">
        <f t="shared" si="60"/>
        <v>0</v>
      </c>
      <c r="CN59" s="102">
        <f t="shared" si="61"/>
        <v>0</v>
      </c>
      <c r="CO59" s="102"/>
      <c r="CP59" s="102">
        <f t="shared" si="62"/>
        <v>0</v>
      </c>
      <c r="CQ59" s="163">
        <f t="shared" si="63"/>
        <v>0</v>
      </c>
      <c r="CR59" s="102">
        <f t="shared" si="64"/>
        <v>0</v>
      </c>
      <c r="CS59" s="102"/>
      <c r="CT59" s="102">
        <f t="shared" si="65"/>
        <v>0</v>
      </c>
      <c r="CU59" s="163">
        <f t="shared" si="66"/>
        <v>0</v>
      </c>
      <c r="CV59" s="102">
        <f t="shared" si="67"/>
        <v>0</v>
      </c>
      <c r="CW59" s="102">
        <f t="shared" si="68"/>
        <v>0</v>
      </c>
      <c r="CX59" s="102">
        <f t="shared" si="69"/>
        <v>0</v>
      </c>
      <c r="CY59" s="102">
        <f t="shared" si="70"/>
        <v>0</v>
      </c>
      <c r="CZ59" s="102">
        <f t="shared" si="71"/>
        <v>0</v>
      </c>
    </row>
    <row r="60" spans="1:302" s="135" customFormat="1" ht="21">
      <c r="A60" s="181" t="s">
        <v>240</v>
      </c>
      <c r="B60" s="223" t="s">
        <v>260</v>
      </c>
      <c r="C60" s="223"/>
      <c r="D60" s="223"/>
      <c r="E60" s="224"/>
      <c r="F60" s="190">
        <f>день_второй!Z57+день_шестой!Z54</f>
        <v>0.15</v>
      </c>
      <c r="G60" s="145">
        <v>450</v>
      </c>
      <c r="H60" s="183">
        <f t="shared" si="0"/>
        <v>67.5</v>
      </c>
      <c r="I60" s="184"/>
      <c r="J60" s="185"/>
      <c r="K60" s="186">
        <f t="shared" ref="K60:K66" si="72">(F60*2)</f>
        <v>0.3</v>
      </c>
      <c r="L60" s="183">
        <f t="shared" si="1"/>
        <v>135</v>
      </c>
      <c r="M60" s="145">
        <f t="shared" si="2"/>
        <v>6</v>
      </c>
      <c r="N60" s="175">
        <f t="shared" si="3"/>
        <v>2700</v>
      </c>
      <c r="O60" s="175">
        <v>0.4</v>
      </c>
      <c r="P60" s="175">
        <f t="shared" si="4"/>
        <v>180</v>
      </c>
      <c r="Q60" s="186">
        <f t="shared" si="5"/>
        <v>6</v>
      </c>
      <c r="R60" s="175">
        <f t="shared" si="6"/>
        <v>2700</v>
      </c>
      <c r="S60" s="175">
        <v>0.4</v>
      </c>
      <c r="T60" s="175">
        <f t="shared" si="7"/>
        <v>180</v>
      </c>
      <c r="U60" s="187">
        <f t="shared" si="8"/>
        <v>6</v>
      </c>
      <c r="V60" s="175">
        <f t="shared" si="9"/>
        <v>2700</v>
      </c>
      <c r="W60" s="175">
        <v>0.4</v>
      </c>
      <c r="X60" s="175">
        <f t="shared" si="10"/>
        <v>180</v>
      </c>
      <c r="Y60" s="187">
        <f t="shared" si="11"/>
        <v>6</v>
      </c>
      <c r="Z60" s="175">
        <f t="shared" si="12"/>
        <v>2700</v>
      </c>
      <c r="AA60" s="175">
        <v>0.4</v>
      </c>
      <c r="AB60" s="175">
        <f t="shared" si="13"/>
        <v>180</v>
      </c>
      <c r="AC60" s="187">
        <f t="shared" si="14"/>
        <v>6</v>
      </c>
      <c r="AD60" s="175">
        <f t="shared" si="15"/>
        <v>2700</v>
      </c>
      <c r="AE60" s="175">
        <v>0.4</v>
      </c>
      <c r="AF60" s="175">
        <f t="shared" si="16"/>
        <v>180</v>
      </c>
      <c r="AG60" s="187">
        <f t="shared" si="17"/>
        <v>6</v>
      </c>
      <c r="AH60" s="175">
        <f t="shared" si="18"/>
        <v>2700</v>
      </c>
      <c r="AI60" s="175">
        <v>0.4</v>
      </c>
      <c r="AJ60" s="175">
        <f t="shared" si="19"/>
        <v>180</v>
      </c>
      <c r="AK60" s="187">
        <f t="shared" si="20"/>
        <v>4.5</v>
      </c>
      <c r="AL60" s="175">
        <f t="shared" si="21"/>
        <v>2025</v>
      </c>
      <c r="AM60" s="175">
        <v>0.3</v>
      </c>
      <c r="AN60" s="175">
        <f t="shared" si="22"/>
        <v>135</v>
      </c>
      <c r="AO60" s="187">
        <f t="shared" si="23"/>
        <v>4.5</v>
      </c>
      <c r="AP60" s="175">
        <f t="shared" si="24"/>
        <v>2025</v>
      </c>
      <c r="AQ60" s="175">
        <v>0.3</v>
      </c>
      <c r="AR60" s="175">
        <f t="shared" si="25"/>
        <v>135</v>
      </c>
      <c r="AS60" s="187">
        <f t="shared" si="26"/>
        <v>7.5</v>
      </c>
      <c r="AT60" s="175">
        <f t="shared" si="27"/>
        <v>3375</v>
      </c>
      <c r="AU60" s="175">
        <v>0.5</v>
      </c>
      <c r="AV60" s="175">
        <f t="shared" si="28"/>
        <v>225</v>
      </c>
      <c r="AW60" s="187">
        <f t="shared" si="29"/>
        <v>6</v>
      </c>
      <c r="AX60" s="175">
        <f t="shared" si="30"/>
        <v>2700</v>
      </c>
      <c r="AY60" s="175">
        <v>0.4</v>
      </c>
      <c r="AZ60" s="175">
        <f t="shared" si="31"/>
        <v>180</v>
      </c>
      <c r="BA60" s="187">
        <f t="shared" si="32"/>
        <v>7.5</v>
      </c>
      <c r="BB60" s="175">
        <f t="shared" si="33"/>
        <v>3375</v>
      </c>
      <c r="BC60" s="175">
        <v>0.5</v>
      </c>
      <c r="BD60" s="175">
        <f t="shared" si="34"/>
        <v>225</v>
      </c>
      <c r="BE60" s="187">
        <f t="shared" si="35"/>
        <v>4.5</v>
      </c>
      <c r="BF60" s="175">
        <f t="shared" si="36"/>
        <v>2025</v>
      </c>
      <c r="BG60" s="175">
        <v>0.3</v>
      </c>
      <c r="BH60" s="175">
        <f t="shared" si="37"/>
        <v>135</v>
      </c>
      <c r="BI60" s="187">
        <f t="shared" si="38"/>
        <v>4.5</v>
      </c>
      <c r="BJ60" s="175">
        <f t="shared" si="39"/>
        <v>2025</v>
      </c>
      <c r="BK60" s="175">
        <v>0.3</v>
      </c>
      <c r="BL60" s="175">
        <f t="shared" si="40"/>
        <v>135</v>
      </c>
      <c r="BM60" s="187">
        <f t="shared" si="41"/>
        <v>3</v>
      </c>
      <c r="BN60" s="175">
        <f t="shared" si="42"/>
        <v>1350</v>
      </c>
      <c r="BO60" s="175">
        <v>0.2</v>
      </c>
      <c r="BP60" s="175">
        <f t="shared" si="43"/>
        <v>90</v>
      </c>
      <c r="BQ60" s="187">
        <f t="shared" si="44"/>
        <v>4.5</v>
      </c>
      <c r="BR60" s="175">
        <f t="shared" si="45"/>
        <v>2025</v>
      </c>
      <c r="BS60" s="175">
        <v>0.3</v>
      </c>
      <c r="BT60" s="175">
        <f t="shared" si="46"/>
        <v>135</v>
      </c>
      <c r="BU60" s="187">
        <f t="shared" si="47"/>
        <v>2.4</v>
      </c>
      <c r="BV60" s="175">
        <f t="shared" si="48"/>
        <v>1080</v>
      </c>
      <c r="BW60" s="175">
        <v>0.2</v>
      </c>
      <c r="BX60" s="175">
        <f t="shared" si="49"/>
        <v>90</v>
      </c>
      <c r="BY60" s="187">
        <f t="shared" si="50"/>
        <v>84.9</v>
      </c>
      <c r="BZ60" s="175">
        <f t="shared" si="51"/>
        <v>38205</v>
      </c>
      <c r="CA60" s="175">
        <f t="shared" si="52"/>
        <v>5.6999999999999993</v>
      </c>
      <c r="CB60" s="175">
        <f t="shared" si="53"/>
        <v>2565</v>
      </c>
      <c r="CC60" s="188"/>
      <c r="CD60" s="184"/>
      <c r="CE60" s="187">
        <f t="shared" si="54"/>
        <v>3</v>
      </c>
      <c r="CF60" s="175">
        <f t="shared" si="55"/>
        <v>1350</v>
      </c>
      <c r="CG60" s="175">
        <v>0.2</v>
      </c>
      <c r="CH60" s="175">
        <f t="shared" si="56"/>
        <v>90</v>
      </c>
      <c r="CI60" s="187">
        <f t="shared" si="57"/>
        <v>4.5</v>
      </c>
      <c r="CJ60" s="175">
        <f t="shared" si="58"/>
        <v>2025</v>
      </c>
      <c r="CK60" s="175">
        <v>0.3</v>
      </c>
      <c r="CL60" s="175">
        <f t="shared" si="59"/>
        <v>135</v>
      </c>
      <c r="CM60" s="187">
        <f t="shared" si="60"/>
        <v>3</v>
      </c>
      <c r="CN60" s="175">
        <f t="shared" si="61"/>
        <v>1350</v>
      </c>
      <c r="CO60" s="175">
        <v>0.2</v>
      </c>
      <c r="CP60" s="175">
        <f t="shared" si="62"/>
        <v>90</v>
      </c>
      <c r="CQ60" s="187">
        <f t="shared" si="63"/>
        <v>18</v>
      </c>
      <c r="CR60" s="175">
        <f t="shared" si="64"/>
        <v>8100</v>
      </c>
      <c r="CS60" s="175">
        <v>1.2</v>
      </c>
      <c r="CT60" s="175">
        <f t="shared" si="65"/>
        <v>540</v>
      </c>
      <c r="CU60" s="187">
        <f t="shared" si="66"/>
        <v>28.5</v>
      </c>
      <c r="CV60" s="175">
        <f t="shared" si="67"/>
        <v>12825</v>
      </c>
      <c r="CW60" s="175">
        <f t="shared" si="68"/>
        <v>1.9</v>
      </c>
      <c r="CX60" s="175">
        <f t="shared" si="69"/>
        <v>855</v>
      </c>
      <c r="CY60" s="175">
        <f t="shared" si="70"/>
        <v>7.6</v>
      </c>
      <c r="CZ60" s="175">
        <f t="shared" si="71"/>
        <v>3420</v>
      </c>
      <c r="DA60" s="184"/>
      <c r="DB60" s="184"/>
      <c r="DC60" s="184"/>
      <c r="DD60" s="184"/>
      <c r="DE60" s="184"/>
      <c r="DF60" s="184"/>
      <c r="DG60" s="184"/>
      <c r="DH60" s="184"/>
      <c r="DI60" s="184"/>
      <c r="DJ60" s="184"/>
      <c r="DK60" s="184"/>
      <c r="DL60" s="184"/>
      <c r="DM60" s="184"/>
      <c r="DN60" s="184"/>
      <c r="DO60" s="184"/>
      <c r="DP60" s="184"/>
      <c r="DQ60" s="184"/>
      <c r="DR60" s="184"/>
      <c r="DS60" s="184"/>
      <c r="DT60" s="184"/>
      <c r="DU60" s="184"/>
      <c r="DV60" s="184"/>
      <c r="DW60" s="184"/>
      <c r="DX60" s="184"/>
      <c r="DY60" s="184"/>
      <c r="DZ60" s="184"/>
      <c r="EA60" s="184"/>
      <c r="EB60" s="184"/>
      <c r="EC60" s="184"/>
      <c r="ED60" s="184"/>
      <c r="EE60" s="184"/>
      <c r="EF60" s="184"/>
      <c r="EG60" s="184"/>
      <c r="EH60" s="184"/>
      <c r="EI60" s="184"/>
      <c r="EJ60" s="184"/>
      <c r="EK60" s="184"/>
      <c r="EL60" s="184"/>
      <c r="EM60" s="184"/>
      <c r="EN60" s="184"/>
      <c r="EO60" s="184"/>
      <c r="EP60" s="184"/>
      <c r="EQ60" s="184"/>
      <c r="ER60" s="184"/>
      <c r="ES60" s="184"/>
      <c r="ET60" s="184"/>
      <c r="EU60" s="184"/>
      <c r="EV60" s="184"/>
      <c r="EW60" s="184"/>
      <c r="EX60" s="184"/>
      <c r="EY60" s="184"/>
      <c r="EZ60" s="184"/>
      <c r="FA60" s="184"/>
      <c r="FB60" s="184"/>
      <c r="FC60" s="184"/>
      <c r="FD60" s="184"/>
      <c r="FE60" s="184"/>
      <c r="FF60" s="184"/>
      <c r="FG60" s="184"/>
      <c r="FH60" s="184"/>
      <c r="FI60" s="184"/>
      <c r="FJ60" s="184"/>
      <c r="FK60" s="184"/>
      <c r="FL60" s="184"/>
      <c r="FM60" s="184"/>
      <c r="FN60" s="184"/>
      <c r="FO60" s="184"/>
      <c r="FP60" s="184"/>
      <c r="FQ60" s="184"/>
      <c r="FR60" s="184"/>
      <c r="FS60" s="184"/>
      <c r="FT60" s="184"/>
      <c r="FU60" s="184"/>
      <c r="FV60" s="184"/>
      <c r="FW60" s="184"/>
      <c r="FX60" s="184"/>
      <c r="FY60" s="184"/>
      <c r="FZ60" s="184"/>
      <c r="GA60" s="184"/>
      <c r="GB60" s="184"/>
      <c r="GC60" s="184"/>
      <c r="GD60" s="184"/>
      <c r="GE60" s="184"/>
      <c r="GF60" s="184"/>
      <c r="GG60" s="184"/>
      <c r="GH60" s="184"/>
      <c r="GI60" s="184"/>
      <c r="GJ60" s="184"/>
      <c r="GK60" s="184"/>
      <c r="GL60" s="184"/>
      <c r="GM60" s="184"/>
      <c r="GN60" s="184"/>
      <c r="GO60" s="184"/>
      <c r="GP60" s="184"/>
      <c r="GQ60" s="184"/>
      <c r="GR60" s="184"/>
      <c r="GS60" s="184"/>
      <c r="GT60" s="184"/>
      <c r="GU60" s="184"/>
      <c r="GV60" s="184"/>
      <c r="GW60" s="184"/>
      <c r="GX60" s="184"/>
      <c r="GY60" s="184"/>
      <c r="GZ60" s="184"/>
      <c r="HA60" s="184"/>
      <c r="HB60" s="184"/>
      <c r="HC60" s="184"/>
      <c r="HD60" s="184"/>
      <c r="HE60" s="184"/>
      <c r="HF60" s="184"/>
      <c r="HG60" s="184"/>
      <c r="HH60" s="184"/>
      <c r="HI60" s="184"/>
      <c r="HJ60" s="184"/>
      <c r="HK60" s="184"/>
      <c r="HL60" s="184"/>
      <c r="HM60" s="184"/>
      <c r="HN60" s="184"/>
      <c r="HO60" s="184"/>
      <c r="HP60" s="184"/>
      <c r="HQ60" s="184"/>
      <c r="HR60" s="184"/>
      <c r="HS60" s="184"/>
      <c r="HT60" s="184"/>
      <c r="HU60" s="184"/>
      <c r="HV60" s="184"/>
      <c r="HW60" s="184"/>
      <c r="HX60" s="184"/>
      <c r="HY60" s="184"/>
      <c r="HZ60" s="184"/>
      <c r="IA60" s="184"/>
      <c r="IB60" s="184"/>
      <c r="IC60" s="184"/>
      <c r="ID60" s="184"/>
      <c r="IE60" s="184"/>
      <c r="IF60" s="184"/>
      <c r="IG60" s="184"/>
      <c r="IH60" s="184"/>
      <c r="II60" s="184"/>
      <c r="IJ60" s="184"/>
      <c r="IK60" s="184"/>
      <c r="IL60" s="184"/>
      <c r="IM60" s="184"/>
      <c r="IN60" s="184"/>
      <c r="IO60" s="184"/>
      <c r="IP60" s="184"/>
      <c r="IQ60" s="184"/>
      <c r="IR60" s="184"/>
      <c r="IS60" s="184"/>
      <c r="IT60" s="184"/>
      <c r="IU60" s="184"/>
      <c r="IV60" s="184"/>
      <c r="IW60" s="184"/>
      <c r="IX60" s="184"/>
      <c r="IY60" s="184"/>
      <c r="IZ60" s="184"/>
      <c r="JA60" s="184"/>
      <c r="JB60" s="184"/>
      <c r="JC60" s="184"/>
      <c r="JD60" s="184"/>
      <c r="JE60" s="184"/>
      <c r="JF60" s="184"/>
      <c r="JG60" s="184"/>
      <c r="JH60" s="184"/>
      <c r="JI60" s="184"/>
      <c r="JJ60" s="184"/>
      <c r="JK60" s="184"/>
      <c r="JL60" s="184"/>
      <c r="JM60" s="184"/>
      <c r="JN60" s="184"/>
      <c r="JO60" s="184"/>
      <c r="JP60" s="184"/>
      <c r="JQ60" s="184"/>
      <c r="JR60" s="184"/>
      <c r="JS60" s="184"/>
      <c r="JT60" s="184"/>
      <c r="JU60" s="184"/>
      <c r="JV60" s="184"/>
      <c r="JW60" s="184"/>
      <c r="JX60" s="184"/>
      <c r="JY60" s="184"/>
      <c r="JZ60" s="184"/>
      <c r="KA60" s="184"/>
      <c r="KB60" s="184"/>
      <c r="KC60" s="184"/>
      <c r="KD60" s="184"/>
      <c r="KE60" s="184"/>
      <c r="KF60" s="184"/>
      <c r="KG60" s="184"/>
      <c r="KH60" s="184"/>
      <c r="KI60" s="184"/>
      <c r="KJ60" s="184"/>
      <c r="KK60" s="184"/>
      <c r="KL60" s="184"/>
      <c r="KM60" s="184"/>
      <c r="KN60" s="184"/>
      <c r="KO60" s="184"/>
      <c r="KP60" s="184"/>
    </row>
    <row r="61" spans="1:302" ht="21" hidden="1">
      <c r="A61" s="93" t="s">
        <v>241</v>
      </c>
      <c r="B61" s="173" t="s">
        <v>261</v>
      </c>
      <c r="C61" s="172"/>
      <c r="D61" s="105"/>
      <c r="E61" s="105"/>
      <c r="F61" s="137">
        <f>день_четвертый!Z56</f>
        <v>0</v>
      </c>
      <c r="G61" s="100">
        <v>286.31</v>
      </c>
      <c r="H61" s="106">
        <f t="shared" si="0"/>
        <v>0</v>
      </c>
      <c r="J61" s="138"/>
      <c r="K61" s="162">
        <f t="shared" si="72"/>
        <v>0</v>
      </c>
      <c r="L61" s="106">
        <f t="shared" si="1"/>
        <v>0</v>
      </c>
      <c r="M61" s="100">
        <f t="shared" si="2"/>
        <v>0</v>
      </c>
      <c r="N61" s="102">
        <f t="shared" si="3"/>
        <v>0</v>
      </c>
      <c r="O61" s="102">
        <v>0</v>
      </c>
      <c r="P61" s="102">
        <f t="shared" si="4"/>
        <v>0</v>
      </c>
      <c r="Q61" s="162">
        <f t="shared" si="5"/>
        <v>0</v>
      </c>
      <c r="R61" s="102">
        <f t="shared" si="6"/>
        <v>0</v>
      </c>
      <c r="S61" s="102">
        <v>0</v>
      </c>
      <c r="T61" s="102">
        <f t="shared" si="7"/>
        <v>0</v>
      </c>
      <c r="U61" s="163">
        <f t="shared" si="8"/>
        <v>0</v>
      </c>
      <c r="V61" s="102">
        <f t="shared" si="9"/>
        <v>0</v>
      </c>
      <c r="W61" s="102">
        <v>0</v>
      </c>
      <c r="X61" s="102">
        <f t="shared" si="10"/>
        <v>0</v>
      </c>
      <c r="Y61" s="163">
        <f t="shared" si="11"/>
        <v>0</v>
      </c>
      <c r="Z61" s="102">
        <f t="shared" si="12"/>
        <v>0</v>
      </c>
      <c r="AA61" s="102">
        <v>0</v>
      </c>
      <c r="AB61" s="102">
        <f t="shared" si="13"/>
        <v>0</v>
      </c>
      <c r="AC61" s="163">
        <f t="shared" si="14"/>
        <v>0</v>
      </c>
      <c r="AD61" s="102">
        <f t="shared" si="15"/>
        <v>0</v>
      </c>
      <c r="AE61" s="102">
        <v>0</v>
      </c>
      <c r="AF61" s="102">
        <f t="shared" si="16"/>
        <v>0</v>
      </c>
      <c r="AG61" s="163">
        <f t="shared" si="17"/>
        <v>0</v>
      </c>
      <c r="AH61" s="102">
        <f t="shared" si="18"/>
        <v>0</v>
      </c>
      <c r="AI61" s="102">
        <v>0</v>
      </c>
      <c r="AJ61" s="102">
        <f t="shared" si="19"/>
        <v>0</v>
      </c>
      <c r="AK61" s="163">
        <f t="shared" si="20"/>
        <v>0</v>
      </c>
      <c r="AL61" s="102">
        <f t="shared" si="21"/>
        <v>0</v>
      </c>
      <c r="AM61" s="102">
        <v>0</v>
      </c>
      <c r="AN61" s="102">
        <f t="shared" si="22"/>
        <v>0</v>
      </c>
      <c r="AO61" s="163">
        <f t="shared" si="23"/>
        <v>0</v>
      </c>
      <c r="AP61" s="102">
        <f t="shared" si="24"/>
        <v>0</v>
      </c>
      <c r="AQ61" s="102">
        <v>0</v>
      </c>
      <c r="AR61" s="102">
        <f t="shared" si="25"/>
        <v>0</v>
      </c>
      <c r="AS61" s="163">
        <f t="shared" si="26"/>
        <v>0</v>
      </c>
      <c r="AT61" s="102">
        <f t="shared" si="27"/>
        <v>0</v>
      </c>
      <c r="AU61" s="102">
        <v>0</v>
      </c>
      <c r="AV61" s="102">
        <f t="shared" si="28"/>
        <v>0</v>
      </c>
      <c r="AW61" s="163">
        <f t="shared" si="29"/>
        <v>0</v>
      </c>
      <c r="AX61" s="102">
        <f t="shared" si="30"/>
        <v>0</v>
      </c>
      <c r="AY61" s="102">
        <v>0</v>
      </c>
      <c r="AZ61" s="102">
        <f t="shared" si="31"/>
        <v>0</v>
      </c>
      <c r="BA61" s="163">
        <f t="shared" si="32"/>
        <v>0</v>
      </c>
      <c r="BB61" s="102">
        <f t="shared" si="33"/>
        <v>0</v>
      </c>
      <c r="BC61" s="102">
        <v>0</v>
      </c>
      <c r="BD61" s="102">
        <f t="shared" si="34"/>
        <v>0</v>
      </c>
      <c r="BE61" s="163">
        <f t="shared" si="35"/>
        <v>0</v>
      </c>
      <c r="BF61" s="102">
        <f t="shared" si="36"/>
        <v>0</v>
      </c>
      <c r="BG61" s="102">
        <v>0</v>
      </c>
      <c r="BH61" s="102">
        <f t="shared" si="37"/>
        <v>0</v>
      </c>
      <c r="BI61" s="163">
        <f t="shared" si="38"/>
        <v>0</v>
      </c>
      <c r="BJ61" s="102">
        <f t="shared" si="39"/>
        <v>0</v>
      </c>
      <c r="BK61" s="102">
        <v>0</v>
      </c>
      <c r="BL61" s="102">
        <f t="shared" si="40"/>
        <v>0</v>
      </c>
      <c r="BM61" s="163">
        <f t="shared" si="41"/>
        <v>0</v>
      </c>
      <c r="BN61" s="102">
        <f t="shared" si="42"/>
        <v>0</v>
      </c>
      <c r="BO61" s="102">
        <v>0</v>
      </c>
      <c r="BP61" s="102">
        <f t="shared" si="43"/>
        <v>0</v>
      </c>
      <c r="BQ61" s="163">
        <f t="shared" si="44"/>
        <v>0</v>
      </c>
      <c r="BR61" s="102">
        <f t="shared" si="45"/>
        <v>0</v>
      </c>
      <c r="BS61" s="102">
        <v>0</v>
      </c>
      <c r="BT61" s="102">
        <f t="shared" si="46"/>
        <v>0</v>
      </c>
      <c r="BU61" s="163">
        <f t="shared" si="47"/>
        <v>0</v>
      </c>
      <c r="BV61" s="102">
        <f t="shared" si="48"/>
        <v>0</v>
      </c>
      <c r="BW61" s="102">
        <v>0</v>
      </c>
      <c r="BX61" s="102">
        <f t="shared" si="49"/>
        <v>0</v>
      </c>
      <c r="BY61" s="163">
        <f t="shared" si="50"/>
        <v>0</v>
      </c>
      <c r="BZ61" s="102">
        <f t="shared" si="51"/>
        <v>0</v>
      </c>
      <c r="CA61" s="102">
        <f t="shared" si="52"/>
        <v>0</v>
      </c>
      <c r="CB61" s="102">
        <f t="shared" si="53"/>
        <v>0</v>
      </c>
      <c r="CC61" s="139"/>
      <c r="CE61" s="163">
        <f t="shared" si="54"/>
        <v>0</v>
      </c>
      <c r="CF61" s="102">
        <f t="shared" si="55"/>
        <v>0</v>
      </c>
      <c r="CG61" s="102">
        <v>0</v>
      </c>
      <c r="CH61" s="102">
        <f t="shared" si="56"/>
        <v>0</v>
      </c>
      <c r="CI61" s="163">
        <f t="shared" si="57"/>
        <v>0</v>
      </c>
      <c r="CJ61" s="102">
        <f t="shared" si="58"/>
        <v>0</v>
      </c>
      <c r="CK61" s="102">
        <v>0</v>
      </c>
      <c r="CL61" s="102">
        <f t="shared" si="59"/>
        <v>0</v>
      </c>
      <c r="CM61" s="163">
        <f t="shared" si="60"/>
        <v>0</v>
      </c>
      <c r="CN61" s="102">
        <f t="shared" si="61"/>
        <v>0</v>
      </c>
      <c r="CO61" s="102">
        <v>0</v>
      </c>
      <c r="CP61" s="102">
        <f t="shared" si="62"/>
        <v>0</v>
      </c>
      <c r="CQ61" s="163">
        <f t="shared" si="63"/>
        <v>0</v>
      </c>
      <c r="CR61" s="102">
        <f t="shared" si="64"/>
        <v>0</v>
      </c>
      <c r="CS61" s="102">
        <v>0</v>
      </c>
      <c r="CT61" s="102">
        <f t="shared" si="65"/>
        <v>0</v>
      </c>
      <c r="CU61" s="163">
        <f t="shared" si="66"/>
        <v>0</v>
      </c>
      <c r="CV61" s="102">
        <f t="shared" si="67"/>
        <v>0</v>
      </c>
      <c r="CW61" s="102">
        <f t="shared" si="68"/>
        <v>0</v>
      </c>
      <c r="CX61" s="102">
        <f t="shared" si="69"/>
        <v>0</v>
      </c>
      <c r="CY61" s="102">
        <f t="shared" si="70"/>
        <v>0</v>
      </c>
      <c r="CZ61" s="102">
        <f t="shared" si="71"/>
        <v>0</v>
      </c>
    </row>
    <row r="62" spans="1:302" ht="21" hidden="1">
      <c r="A62" s="93" t="s">
        <v>242</v>
      </c>
      <c r="B62" s="104" t="s">
        <v>262</v>
      </c>
      <c r="C62" s="105"/>
      <c r="D62" s="105"/>
      <c r="E62" s="105"/>
      <c r="F62" s="137">
        <f>день_четвертый!Z34</f>
        <v>0</v>
      </c>
      <c r="G62" s="100">
        <v>0</v>
      </c>
      <c r="H62" s="106">
        <f t="shared" si="0"/>
        <v>0</v>
      </c>
      <c r="J62" s="138"/>
      <c r="K62" s="162">
        <f t="shared" si="72"/>
        <v>0</v>
      </c>
      <c r="L62" s="106">
        <f t="shared" si="1"/>
        <v>0</v>
      </c>
      <c r="M62" s="100">
        <f t="shared" si="2"/>
        <v>0</v>
      </c>
      <c r="N62" s="102">
        <f t="shared" si="3"/>
        <v>0</v>
      </c>
      <c r="O62" s="102">
        <v>0</v>
      </c>
      <c r="P62" s="102">
        <f t="shared" si="4"/>
        <v>0</v>
      </c>
      <c r="Q62" s="162">
        <f t="shared" si="5"/>
        <v>0</v>
      </c>
      <c r="R62" s="102">
        <f t="shared" si="6"/>
        <v>0</v>
      </c>
      <c r="S62" s="102">
        <v>0</v>
      </c>
      <c r="T62" s="102">
        <f t="shared" si="7"/>
        <v>0</v>
      </c>
      <c r="U62" s="163">
        <f t="shared" si="8"/>
        <v>0</v>
      </c>
      <c r="V62" s="102">
        <f t="shared" si="9"/>
        <v>0</v>
      </c>
      <c r="W62" s="102">
        <v>0</v>
      </c>
      <c r="X62" s="102">
        <f t="shared" si="10"/>
        <v>0</v>
      </c>
      <c r="Y62" s="163">
        <f t="shared" si="11"/>
        <v>0</v>
      </c>
      <c r="Z62" s="102">
        <f t="shared" si="12"/>
        <v>0</v>
      </c>
      <c r="AA62" s="102">
        <v>0</v>
      </c>
      <c r="AB62" s="102">
        <f t="shared" si="13"/>
        <v>0</v>
      </c>
      <c r="AC62" s="163">
        <f t="shared" si="14"/>
        <v>0</v>
      </c>
      <c r="AD62" s="102">
        <f t="shared" si="15"/>
        <v>0</v>
      </c>
      <c r="AE62" s="102">
        <v>0</v>
      </c>
      <c r="AF62" s="102">
        <f t="shared" si="16"/>
        <v>0</v>
      </c>
      <c r="AG62" s="163">
        <f t="shared" si="17"/>
        <v>0</v>
      </c>
      <c r="AH62" s="102">
        <f t="shared" si="18"/>
        <v>0</v>
      </c>
      <c r="AI62" s="102">
        <v>0</v>
      </c>
      <c r="AJ62" s="102">
        <f t="shared" si="19"/>
        <v>0</v>
      </c>
      <c r="AK62" s="163">
        <f t="shared" si="20"/>
        <v>0</v>
      </c>
      <c r="AL62" s="102">
        <f t="shared" si="21"/>
        <v>0</v>
      </c>
      <c r="AM62" s="102">
        <v>0</v>
      </c>
      <c r="AN62" s="102">
        <f t="shared" si="22"/>
        <v>0</v>
      </c>
      <c r="AO62" s="163">
        <f t="shared" si="23"/>
        <v>0</v>
      </c>
      <c r="AP62" s="102">
        <f t="shared" si="24"/>
        <v>0</v>
      </c>
      <c r="AQ62" s="102">
        <v>0</v>
      </c>
      <c r="AR62" s="102">
        <f t="shared" si="25"/>
        <v>0</v>
      </c>
      <c r="AS62" s="163">
        <f t="shared" si="26"/>
        <v>0</v>
      </c>
      <c r="AT62" s="102">
        <f t="shared" si="27"/>
        <v>0</v>
      </c>
      <c r="AU62" s="102">
        <v>0</v>
      </c>
      <c r="AV62" s="102">
        <f t="shared" si="28"/>
        <v>0</v>
      </c>
      <c r="AW62" s="163">
        <f t="shared" si="29"/>
        <v>0</v>
      </c>
      <c r="AX62" s="102">
        <f t="shared" si="30"/>
        <v>0</v>
      </c>
      <c r="AY62" s="102">
        <v>0</v>
      </c>
      <c r="AZ62" s="102">
        <f t="shared" si="31"/>
        <v>0</v>
      </c>
      <c r="BA62" s="163">
        <f t="shared" si="32"/>
        <v>0</v>
      </c>
      <c r="BB62" s="102">
        <f t="shared" si="33"/>
        <v>0</v>
      </c>
      <c r="BC62" s="102">
        <v>0</v>
      </c>
      <c r="BD62" s="102">
        <f t="shared" si="34"/>
        <v>0</v>
      </c>
      <c r="BE62" s="163">
        <f t="shared" si="35"/>
        <v>0</v>
      </c>
      <c r="BF62" s="102">
        <f t="shared" si="36"/>
        <v>0</v>
      </c>
      <c r="BG62" s="102">
        <v>0</v>
      </c>
      <c r="BH62" s="102">
        <f t="shared" si="37"/>
        <v>0</v>
      </c>
      <c r="BI62" s="163">
        <f t="shared" si="38"/>
        <v>0</v>
      </c>
      <c r="BJ62" s="102">
        <f t="shared" si="39"/>
        <v>0</v>
      </c>
      <c r="BK62" s="102">
        <v>0</v>
      </c>
      <c r="BL62" s="102">
        <f t="shared" si="40"/>
        <v>0</v>
      </c>
      <c r="BM62" s="163">
        <f t="shared" si="41"/>
        <v>0</v>
      </c>
      <c r="BN62" s="102">
        <f t="shared" si="42"/>
        <v>0</v>
      </c>
      <c r="BO62" s="102">
        <v>0</v>
      </c>
      <c r="BP62" s="102">
        <f t="shared" si="43"/>
        <v>0</v>
      </c>
      <c r="BQ62" s="163">
        <f t="shared" si="44"/>
        <v>0</v>
      </c>
      <c r="BR62" s="102">
        <f t="shared" si="45"/>
        <v>0</v>
      </c>
      <c r="BS62" s="102">
        <v>0</v>
      </c>
      <c r="BT62" s="102">
        <f t="shared" si="46"/>
        <v>0</v>
      </c>
      <c r="BU62" s="163">
        <f t="shared" si="47"/>
        <v>0</v>
      </c>
      <c r="BV62" s="102">
        <f t="shared" si="48"/>
        <v>0</v>
      </c>
      <c r="BW62" s="102">
        <v>0</v>
      </c>
      <c r="BX62" s="102">
        <f t="shared" si="49"/>
        <v>0</v>
      </c>
      <c r="BY62" s="163">
        <f t="shared" si="50"/>
        <v>0</v>
      </c>
      <c r="BZ62" s="102">
        <f t="shared" si="51"/>
        <v>0</v>
      </c>
      <c r="CA62" s="102">
        <f t="shared" si="52"/>
        <v>0</v>
      </c>
      <c r="CB62" s="102">
        <f t="shared" si="53"/>
        <v>0</v>
      </c>
      <c r="CC62" s="139"/>
      <c r="CE62" s="163">
        <f t="shared" si="54"/>
        <v>0</v>
      </c>
      <c r="CF62" s="102">
        <f t="shared" si="55"/>
        <v>0</v>
      </c>
      <c r="CG62" s="102">
        <v>0</v>
      </c>
      <c r="CH62" s="102">
        <f t="shared" si="56"/>
        <v>0</v>
      </c>
      <c r="CI62" s="163">
        <f t="shared" si="57"/>
        <v>0</v>
      </c>
      <c r="CJ62" s="102">
        <f t="shared" si="58"/>
        <v>0</v>
      </c>
      <c r="CK62" s="102">
        <v>0</v>
      </c>
      <c r="CL62" s="102">
        <f t="shared" si="59"/>
        <v>0</v>
      </c>
      <c r="CM62" s="163">
        <f t="shared" si="60"/>
        <v>0</v>
      </c>
      <c r="CN62" s="102">
        <f t="shared" si="61"/>
        <v>0</v>
      </c>
      <c r="CO62" s="102">
        <v>0</v>
      </c>
      <c r="CP62" s="102">
        <f t="shared" si="62"/>
        <v>0</v>
      </c>
      <c r="CQ62" s="163">
        <f t="shared" si="63"/>
        <v>0</v>
      </c>
      <c r="CR62" s="102">
        <f t="shared" si="64"/>
        <v>0</v>
      </c>
      <c r="CS62" s="102">
        <v>0</v>
      </c>
      <c r="CT62" s="102">
        <f t="shared" si="65"/>
        <v>0</v>
      </c>
      <c r="CU62" s="163">
        <f t="shared" si="66"/>
        <v>0</v>
      </c>
      <c r="CV62" s="102">
        <f t="shared" si="67"/>
        <v>0</v>
      </c>
      <c r="CW62" s="102">
        <f t="shared" si="68"/>
        <v>0</v>
      </c>
      <c r="CX62" s="102">
        <f t="shared" si="69"/>
        <v>0</v>
      </c>
      <c r="CY62" s="102">
        <f t="shared" si="70"/>
        <v>0</v>
      </c>
      <c r="CZ62" s="102">
        <f t="shared" si="71"/>
        <v>0</v>
      </c>
    </row>
    <row r="63" spans="1:302" ht="21" hidden="1">
      <c r="A63" s="93" t="s">
        <v>243</v>
      </c>
      <c r="B63" s="104" t="s">
        <v>263</v>
      </c>
      <c r="C63" s="105"/>
      <c r="D63" s="105"/>
      <c r="E63" s="105"/>
      <c r="F63" s="137">
        <f>день_четвертый!Z54</f>
        <v>0</v>
      </c>
      <c r="G63" s="100">
        <v>0</v>
      </c>
      <c r="H63" s="106">
        <f t="shared" si="0"/>
        <v>0</v>
      </c>
      <c r="J63" s="138"/>
      <c r="K63" s="162">
        <f t="shared" si="72"/>
        <v>0</v>
      </c>
      <c r="L63" s="106">
        <f t="shared" si="1"/>
        <v>0</v>
      </c>
      <c r="M63" s="100">
        <f t="shared" si="2"/>
        <v>0</v>
      </c>
      <c r="N63" s="102">
        <f t="shared" si="3"/>
        <v>0</v>
      </c>
      <c r="O63" s="102">
        <v>0</v>
      </c>
      <c r="P63" s="102">
        <f t="shared" si="4"/>
        <v>0</v>
      </c>
      <c r="Q63" s="162">
        <f t="shared" si="5"/>
        <v>0</v>
      </c>
      <c r="R63" s="102">
        <f t="shared" si="6"/>
        <v>0</v>
      </c>
      <c r="S63" s="102">
        <v>0</v>
      </c>
      <c r="T63" s="102">
        <f t="shared" si="7"/>
        <v>0</v>
      </c>
      <c r="U63" s="163">
        <f t="shared" si="8"/>
        <v>0</v>
      </c>
      <c r="V63" s="102">
        <f t="shared" si="9"/>
        <v>0</v>
      </c>
      <c r="W63" s="102">
        <v>0</v>
      </c>
      <c r="X63" s="102">
        <f t="shared" si="10"/>
        <v>0</v>
      </c>
      <c r="Y63" s="163">
        <f t="shared" si="11"/>
        <v>0</v>
      </c>
      <c r="Z63" s="102">
        <f t="shared" si="12"/>
        <v>0</v>
      </c>
      <c r="AA63" s="102">
        <v>0</v>
      </c>
      <c r="AB63" s="102">
        <f t="shared" si="13"/>
        <v>0</v>
      </c>
      <c r="AC63" s="163">
        <f t="shared" si="14"/>
        <v>0</v>
      </c>
      <c r="AD63" s="102">
        <f t="shared" si="15"/>
        <v>0</v>
      </c>
      <c r="AE63" s="102">
        <v>0</v>
      </c>
      <c r="AF63" s="102">
        <f t="shared" si="16"/>
        <v>0</v>
      </c>
      <c r="AG63" s="163">
        <f t="shared" si="17"/>
        <v>0</v>
      </c>
      <c r="AH63" s="102">
        <f t="shared" si="18"/>
        <v>0</v>
      </c>
      <c r="AI63" s="102">
        <v>0</v>
      </c>
      <c r="AJ63" s="102">
        <f t="shared" si="19"/>
        <v>0</v>
      </c>
      <c r="AK63" s="163">
        <f t="shared" si="20"/>
        <v>0</v>
      </c>
      <c r="AL63" s="102">
        <f t="shared" si="21"/>
        <v>0</v>
      </c>
      <c r="AM63" s="102">
        <v>0</v>
      </c>
      <c r="AN63" s="102">
        <f t="shared" si="22"/>
        <v>0</v>
      </c>
      <c r="AO63" s="163">
        <f t="shared" si="23"/>
        <v>0</v>
      </c>
      <c r="AP63" s="102">
        <f t="shared" si="24"/>
        <v>0</v>
      </c>
      <c r="AQ63" s="102">
        <v>0</v>
      </c>
      <c r="AR63" s="102">
        <f t="shared" si="25"/>
        <v>0</v>
      </c>
      <c r="AS63" s="163">
        <f t="shared" si="26"/>
        <v>0</v>
      </c>
      <c r="AT63" s="102">
        <f t="shared" si="27"/>
        <v>0</v>
      </c>
      <c r="AU63" s="102">
        <v>0</v>
      </c>
      <c r="AV63" s="102">
        <f t="shared" si="28"/>
        <v>0</v>
      </c>
      <c r="AW63" s="163">
        <f t="shared" si="29"/>
        <v>0</v>
      </c>
      <c r="AX63" s="102">
        <f t="shared" si="30"/>
        <v>0</v>
      </c>
      <c r="AY63" s="102">
        <v>0</v>
      </c>
      <c r="AZ63" s="102">
        <f t="shared" si="31"/>
        <v>0</v>
      </c>
      <c r="BA63" s="163">
        <f t="shared" si="32"/>
        <v>0</v>
      </c>
      <c r="BB63" s="102">
        <f t="shared" si="33"/>
        <v>0</v>
      </c>
      <c r="BC63" s="102">
        <v>0</v>
      </c>
      <c r="BD63" s="102">
        <f t="shared" si="34"/>
        <v>0</v>
      </c>
      <c r="BE63" s="163">
        <f t="shared" si="35"/>
        <v>0</v>
      </c>
      <c r="BF63" s="102">
        <f t="shared" si="36"/>
        <v>0</v>
      </c>
      <c r="BG63" s="102">
        <v>0</v>
      </c>
      <c r="BH63" s="102">
        <f t="shared" si="37"/>
        <v>0</v>
      </c>
      <c r="BI63" s="163">
        <f t="shared" si="38"/>
        <v>0</v>
      </c>
      <c r="BJ63" s="102">
        <f t="shared" si="39"/>
        <v>0</v>
      </c>
      <c r="BK63" s="102">
        <v>0</v>
      </c>
      <c r="BL63" s="102">
        <f t="shared" si="40"/>
        <v>0</v>
      </c>
      <c r="BM63" s="163">
        <f t="shared" si="41"/>
        <v>0</v>
      </c>
      <c r="BN63" s="102">
        <f t="shared" si="42"/>
        <v>0</v>
      </c>
      <c r="BO63" s="102">
        <v>0</v>
      </c>
      <c r="BP63" s="102">
        <f t="shared" si="43"/>
        <v>0</v>
      </c>
      <c r="BQ63" s="163">
        <f t="shared" si="44"/>
        <v>0</v>
      </c>
      <c r="BR63" s="102">
        <f t="shared" si="45"/>
        <v>0</v>
      </c>
      <c r="BS63" s="102">
        <v>0</v>
      </c>
      <c r="BT63" s="102">
        <f t="shared" si="46"/>
        <v>0</v>
      </c>
      <c r="BU63" s="163">
        <f t="shared" si="47"/>
        <v>0</v>
      </c>
      <c r="BV63" s="102">
        <f t="shared" si="48"/>
        <v>0</v>
      </c>
      <c r="BW63" s="102">
        <v>0</v>
      </c>
      <c r="BX63" s="102">
        <f t="shared" si="49"/>
        <v>0</v>
      </c>
      <c r="BY63" s="163">
        <f t="shared" si="50"/>
        <v>0</v>
      </c>
      <c r="BZ63" s="102">
        <f t="shared" si="51"/>
        <v>0</v>
      </c>
      <c r="CA63" s="102">
        <f t="shared" si="52"/>
        <v>0</v>
      </c>
      <c r="CB63" s="102">
        <f t="shared" si="53"/>
        <v>0</v>
      </c>
      <c r="CC63" s="139"/>
      <c r="CE63" s="163">
        <f t="shared" si="54"/>
        <v>0</v>
      </c>
      <c r="CF63" s="102">
        <f t="shared" si="55"/>
        <v>0</v>
      </c>
      <c r="CG63" s="102">
        <v>0</v>
      </c>
      <c r="CH63" s="102">
        <f t="shared" si="56"/>
        <v>0</v>
      </c>
      <c r="CI63" s="163">
        <f t="shared" si="57"/>
        <v>0</v>
      </c>
      <c r="CJ63" s="102">
        <f t="shared" si="58"/>
        <v>0</v>
      </c>
      <c r="CK63" s="102">
        <v>0</v>
      </c>
      <c r="CL63" s="102">
        <f t="shared" si="59"/>
        <v>0</v>
      </c>
      <c r="CM63" s="163">
        <f t="shared" si="60"/>
        <v>0</v>
      </c>
      <c r="CN63" s="102">
        <f t="shared" si="61"/>
        <v>0</v>
      </c>
      <c r="CO63" s="102">
        <v>0</v>
      </c>
      <c r="CP63" s="102">
        <f t="shared" si="62"/>
        <v>0</v>
      </c>
      <c r="CQ63" s="163">
        <f t="shared" si="63"/>
        <v>0</v>
      </c>
      <c r="CR63" s="102">
        <f t="shared" si="64"/>
        <v>0</v>
      </c>
      <c r="CS63" s="102">
        <v>0</v>
      </c>
      <c r="CT63" s="102">
        <f t="shared" si="65"/>
        <v>0</v>
      </c>
      <c r="CU63" s="163">
        <f t="shared" si="66"/>
        <v>0</v>
      </c>
      <c r="CV63" s="102">
        <f t="shared" si="67"/>
        <v>0</v>
      </c>
      <c r="CW63" s="102">
        <f t="shared" si="68"/>
        <v>0</v>
      </c>
      <c r="CX63" s="102">
        <f t="shared" si="69"/>
        <v>0</v>
      </c>
      <c r="CY63" s="102">
        <f t="shared" si="70"/>
        <v>0</v>
      </c>
      <c r="CZ63" s="102">
        <f t="shared" si="71"/>
        <v>0</v>
      </c>
    </row>
    <row r="64" spans="1:302" s="135" customFormat="1" ht="21">
      <c r="A64" s="181" t="s">
        <v>244</v>
      </c>
      <c r="B64" s="191" t="s">
        <v>264</v>
      </c>
      <c r="C64" s="192"/>
      <c r="D64" s="192"/>
      <c r="E64" s="192"/>
      <c r="F64" s="190">
        <f>день_четвертый!Z40</f>
        <v>0.33300000000000002</v>
      </c>
      <c r="G64" s="145">
        <v>25</v>
      </c>
      <c r="H64" s="183">
        <f t="shared" si="0"/>
        <v>8.3250000000000011</v>
      </c>
      <c r="I64" s="184"/>
      <c r="J64" s="185"/>
      <c r="K64" s="186">
        <f t="shared" si="72"/>
        <v>0.66600000000000004</v>
      </c>
      <c r="L64" s="183">
        <f t="shared" si="1"/>
        <v>16.650000000000002</v>
      </c>
      <c r="M64" s="145">
        <f t="shared" si="2"/>
        <v>13.32</v>
      </c>
      <c r="N64" s="175">
        <f t="shared" si="3"/>
        <v>333.00000000000006</v>
      </c>
      <c r="O64" s="175">
        <v>0.88</v>
      </c>
      <c r="P64" s="175">
        <f t="shared" si="4"/>
        <v>22</v>
      </c>
      <c r="Q64" s="186">
        <f t="shared" si="5"/>
        <v>13.32</v>
      </c>
      <c r="R64" s="175">
        <f t="shared" si="6"/>
        <v>333.00000000000006</v>
      </c>
      <c r="S64" s="175">
        <v>0.88</v>
      </c>
      <c r="T64" s="175">
        <f t="shared" si="7"/>
        <v>22</v>
      </c>
      <c r="U64" s="187">
        <f t="shared" si="8"/>
        <v>13.32</v>
      </c>
      <c r="V64" s="175">
        <f t="shared" si="9"/>
        <v>333.00000000000006</v>
      </c>
      <c r="W64" s="175">
        <v>0.88</v>
      </c>
      <c r="X64" s="175">
        <f t="shared" si="10"/>
        <v>22</v>
      </c>
      <c r="Y64" s="187">
        <f t="shared" si="11"/>
        <v>13.32</v>
      </c>
      <c r="Z64" s="175">
        <f t="shared" si="12"/>
        <v>333.00000000000006</v>
      </c>
      <c r="AA64" s="175">
        <v>0.88</v>
      </c>
      <c r="AB64" s="175">
        <f t="shared" si="13"/>
        <v>22</v>
      </c>
      <c r="AC64" s="187">
        <f t="shared" si="14"/>
        <v>13.32</v>
      </c>
      <c r="AD64" s="175">
        <f t="shared" si="15"/>
        <v>333.00000000000006</v>
      </c>
      <c r="AE64" s="175">
        <v>0.88</v>
      </c>
      <c r="AF64" s="175">
        <f t="shared" si="16"/>
        <v>22</v>
      </c>
      <c r="AG64" s="187">
        <f t="shared" si="17"/>
        <v>13.32</v>
      </c>
      <c r="AH64" s="175">
        <f t="shared" si="18"/>
        <v>333.00000000000006</v>
      </c>
      <c r="AI64" s="175">
        <v>0.88</v>
      </c>
      <c r="AJ64" s="175">
        <f t="shared" si="19"/>
        <v>22</v>
      </c>
      <c r="AK64" s="187">
        <f t="shared" si="20"/>
        <v>9.99</v>
      </c>
      <c r="AL64" s="175">
        <f t="shared" si="21"/>
        <v>249.75000000000003</v>
      </c>
      <c r="AM64" s="175">
        <v>0.66</v>
      </c>
      <c r="AN64" s="175">
        <f t="shared" si="22"/>
        <v>16.5</v>
      </c>
      <c r="AO64" s="187">
        <f t="shared" si="23"/>
        <v>9.99</v>
      </c>
      <c r="AP64" s="175">
        <f t="shared" si="24"/>
        <v>249.75000000000003</v>
      </c>
      <c r="AQ64" s="175">
        <v>0.66</v>
      </c>
      <c r="AR64" s="175">
        <f t="shared" si="25"/>
        <v>16.5</v>
      </c>
      <c r="AS64" s="187">
        <f t="shared" si="26"/>
        <v>16.650000000000002</v>
      </c>
      <c r="AT64" s="175">
        <f t="shared" si="27"/>
        <v>416.25000000000006</v>
      </c>
      <c r="AU64" s="175">
        <v>1.1100000000000001</v>
      </c>
      <c r="AV64" s="175">
        <f t="shared" si="28"/>
        <v>27.750000000000004</v>
      </c>
      <c r="AW64" s="187">
        <f t="shared" si="29"/>
        <v>13.32</v>
      </c>
      <c r="AX64" s="175">
        <f t="shared" si="30"/>
        <v>333.00000000000006</v>
      </c>
      <c r="AY64" s="175">
        <v>0.88</v>
      </c>
      <c r="AZ64" s="175">
        <f t="shared" si="31"/>
        <v>22</v>
      </c>
      <c r="BA64" s="187">
        <f t="shared" si="32"/>
        <v>16.650000000000002</v>
      </c>
      <c r="BB64" s="175">
        <f t="shared" si="33"/>
        <v>416.25000000000006</v>
      </c>
      <c r="BC64" s="175">
        <v>1.1100000000000001</v>
      </c>
      <c r="BD64" s="175">
        <f t="shared" si="34"/>
        <v>27.750000000000004</v>
      </c>
      <c r="BE64" s="187">
        <f t="shared" si="35"/>
        <v>9.99</v>
      </c>
      <c r="BF64" s="175">
        <f t="shared" si="36"/>
        <v>249.75000000000003</v>
      </c>
      <c r="BG64" s="175">
        <v>0.66</v>
      </c>
      <c r="BH64" s="175">
        <f t="shared" si="37"/>
        <v>16.5</v>
      </c>
      <c r="BI64" s="187">
        <f t="shared" si="38"/>
        <v>9.99</v>
      </c>
      <c r="BJ64" s="175">
        <f t="shared" si="39"/>
        <v>249.75000000000003</v>
      </c>
      <c r="BK64" s="175">
        <v>0.66</v>
      </c>
      <c r="BL64" s="175">
        <f t="shared" si="40"/>
        <v>16.5</v>
      </c>
      <c r="BM64" s="187">
        <f t="shared" si="41"/>
        <v>6.66</v>
      </c>
      <c r="BN64" s="175">
        <f t="shared" si="42"/>
        <v>166.50000000000003</v>
      </c>
      <c r="BO64" s="175">
        <v>0.44</v>
      </c>
      <c r="BP64" s="175">
        <f t="shared" si="43"/>
        <v>11</v>
      </c>
      <c r="BQ64" s="187">
        <f t="shared" si="44"/>
        <v>9.99</v>
      </c>
      <c r="BR64" s="175">
        <f t="shared" si="45"/>
        <v>249.75000000000003</v>
      </c>
      <c r="BS64" s="175">
        <v>0.66</v>
      </c>
      <c r="BT64" s="175">
        <f t="shared" si="46"/>
        <v>16.5</v>
      </c>
      <c r="BU64" s="187">
        <f t="shared" si="47"/>
        <v>5.3280000000000003</v>
      </c>
      <c r="BV64" s="175">
        <f t="shared" si="48"/>
        <v>133.20000000000002</v>
      </c>
      <c r="BW64" s="175">
        <v>0.35</v>
      </c>
      <c r="BX64" s="175">
        <f t="shared" si="49"/>
        <v>8.75</v>
      </c>
      <c r="BY64" s="187">
        <f t="shared" si="50"/>
        <v>188.47800000000001</v>
      </c>
      <c r="BZ64" s="175">
        <f t="shared" si="51"/>
        <v>4711.9500000000007</v>
      </c>
      <c r="CA64" s="175">
        <f t="shared" si="52"/>
        <v>12.47</v>
      </c>
      <c r="CB64" s="175">
        <f t="shared" si="53"/>
        <v>311.75</v>
      </c>
      <c r="CC64" s="188"/>
      <c r="CD64" s="184"/>
      <c r="CE64" s="187">
        <f t="shared" si="54"/>
        <v>6.66</v>
      </c>
      <c r="CF64" s="175">
        <f t="shared" si="55"/>
        <v>166.50000000000003</v>
      </c>
      <c r="CG64" s="175">
        <v>0.44</v>
      </c>
      <c r="CH64" s="175">
        <f t="shared" si="56"/>
        <v>11</v>
      </c>
      <c r="CI64" s="187">
        <f t="shared" si="57"/>
        <v>9.99</v>
      </c>
      <c r="CJ64" s="175">
        <f t="shared" si="58"/>
        <v>249.75000000000003</v>
      </c>
      <c r="CK64" s="175">
        <v>0.66</v>
      </c>
      <c r="CL64" s="175">
        <f t="shared" si="59"/>
        <v>16.5</v>
      </c>
      <c r="CM64" s="187">
        <f t="shared" si="60"/>
        <v>6.66</v>
      </c>
      <c r="CN64" s="175">
        <f t="shared" si="61"/>
        <v>166.50000000000003</v>
      </c>
      <c r="CO64" s="175">
        <v>0.44</v>
      </c>
      <c r="CP64" s="175">
        <f t="shared" si="62"/>
        <v>11</v>
      </c>
      <c r="CQ64" s="187">
        <f t="shared" si="63"/>
        <v>39.96</v>
      </c>
      <c r="CR64" s="175">
        <f t="shared" si="64"/>
        <v>999.00000000000011</v>
      </c>
      <c r="CS64" s="175">
        <v>2.66</v>
      </c>
      <c r="CT64" s="175">
        <f t="shared" si="65"/>
        <v>66.5</v>
      </c>
      <c r="CU64" s="187">
        <f t="shared" si="66"/>
        <v>63.269999999999996</v>
      </c>
      <c r="CV64" s="175">
        <f t="shared" si="67"/>
        <v>1581.7500000000002</v>
      </c>
      <c r="CW64" s="175">
        <f t="shared" si="68"/>
        <v>4.2</v>
      </c>
      <c r="CX64" s="175">
        <f t="shared" si="69"/>
        <v>105</v>
      </c>
      <c r="CY64" s="175">
        <f t="shared" si="70"/>
        <v>16.670000000000002</v>
      </c>
      <c r="CZ64" s="175">
        <f t="shared" si="71"/>
        <v>416.75</v>
      </c>
      <c r="DA64" s="184"/>
      <c r="DB64" s="184"/>
      <c r="DC64" s="184"/>
      <c r="DD64" s="184"/>
      <c r="DE64" s="184"/>
      <c r="DF64" s="184"/>
      <c r="DG64" s="184"/>
      <c r="DH64" s="184"/>
      <c r="DI64" s="184"/>
      <c r="DJ64" s="184"/>
      <c r="DK64" s="184"/>
      <c r="DL64" s="184"/>
      <c r="DM64" s="184"/>
      <c r="DN64" s="184"/>
      <c r="DO64" s="184"/>
      <c r="DP64" s="184"/>
      <c r="DQ64" s="184"/>
      <c r="DR64" s="184"/>
      <c r="DS64" s="184"/>
      <c r="DT64" s="184"/>
      <c r="DU64" s="184"/>
      <c r="DV64" s="184"/>
      <c r="DW64" s="184"/>
      <c r="DX64" s="184"/>
      <c r="DY64" s="184"/>
      <c r="DZ64" s="184"/>
      <c r="EA64" s="184"/>
      <c r="EB64" s="184"/>
      <c r="EC64" s="184"/>
      <c r="ED64" s="184"/>
      <c r="EE64" s="184"/>
      <c r="EF64" s="184"/>
      <c r="EG64" s="184"/>
      <c r="EH64" s="184"/>
      <c r="EI64" s="184"/>
      <c r="EJ64" s="184"/>
      <c r="EK64" s="184"/>
      <c r="EL64" s="184"/>
      <c r="EM64" s="184"/>
      <c r="EN64" s="184"/>
      <c r="EO64" s="184"/>
      <c r="EP64" s="184"/>
      <c r="EQ64" s="184"/>
      <c r="ER64" s="184"/>
      <c r="ES64" s="184"/>
      <c r="ET64" s="184"/>
      <c r="EU64" s="184"/>
      <c r="EV64" s="184"/>
      <c r="EW64" s="184"/>
      <c r="EX64" s="184"/>
      <c r="EY64" s="184"/>
      <c r="EZ64" s="184"/>
      <c r="FA64" s="184"/>
      <c r="FB64" s="184"/>
      <c r="FC64" s="184"/>
      <c r="FD64" s="184"/>
      <c r="FE64" s="184"/>
      <c r="FF64" s="184"/>
      <c r="FG64" s="184"/>
      <c r="FH64" s="184"/>
      <c r="FI64" s="184"/>
      <c r="FJ64" s="184"/>
      <c r="FK64" s="184"/>
      <c r="FL64" s="184"/>
      <c r="FM64" s="184"/>
      <c r="FN64" s="184"/>
      <c r="FO64" s="184"/>
      <c r="FP64" s="184"/>
      <c r="FQ64" s="184"/>
      <c r="FR64" s="184"/>
      <c r="FS64" s="184"/>
      <c r="FT64" s="184"/>
      <c r="FU64" s="184"/>
      <c r="FV64" s="184"/>
      <c r="FW64" s="184"/>
      <c r="FX64" s="184"/>
      <c r="FY64" s="184"/>
      <c r="FZ64" s="184"/>
      <c r="GA64" s="184"/>
      <c r="GB64" s="184"/>
      <c r="GC64" s="184"/>
      <c r="GD64" s="184"/>
      <c r="GE64" s="184"/>
      <c r="GF64" s="184"/>
      <c r="GG64" s="184"/>
      <c r="GH64" s="184"/>
      <c r="GI64" s="184"/>
      <c r="GJ64" s="184"/>
      <c r="GK64" s="184"/>
      <c r="GL64" s="184"/>
      <c r="GM64" s="184"/>
      <c r="GN64" s="184"/>
      <c r="GO64" s="184"/>
      <c r="GP64" s="184"/>
      <c r="GQ64" s="184"/>
      <c r="GR64" s="184"/>
      <c r="GS64" s="184"/>
      <c r="GT64" s="184"/>
      <c r="GU64" s="184"/>
      <c r="GV64" s="184"/>
      <c r="GW64" s="184"/>
      <c r="GX64" s="184"/>
      <c r="GY64" s="184"/>
      <c r="GZ64" s="184"/>
      <c r="HA64" s="184"/>
      <c r="HB64" s="184"/>
      <c r="HC64" s="184"/>
      <c r="HD64" s="184"/>
      <c r="HE64" s="184"/>
      <c r="HF64" s="184"/>
      <c r="HG64" s="184"/>
      <c r="HH64" s="184"/>
      <c r="HI64" s="184"/>
      <c r="HJ64" s="184"/>
      <c r="HK64" s="184"/>
      <c r="HL64" s="184"/>
      <c r="HM64" s="184"/>
      <c r="HN64" s="184"/>
      <c r="HO64" s="184"/>
      <c r="HP64" s="184"/>
      <c r="HQ64" s="184"/>
      <c r="HR64" s="184"/>
      <c r="HS64" s="184"/>
      <c r="HT64" s="184"/>
      <c r="HU64" s="184"/>
      <c r="HV64" s="184"/>
      <c r="HW64" s="184"/>
      <c r="HX64" s="184"/>
      <c r="HY64" s="184"/>
      <c r="HZ64" s="184"/>
      <c r="IA64" s="184"/>
      <c r="IB64" s="184"/>
      <c r="IC64" s="184"/>
      <c r="ID64" s="184"/>
      <c r="IE64" s="184"/>
      <c r="IF64" s="184"/>
      <c r="IG64" s="184"/>
      <c r="IH64" s="184"/>
      <c r="II64" s="184"/>
      <c r="IJ64" s="184"/>
      <c r="IK64" s="184"/>
      <c r="IL64" s="184"/>
      <c r="IM64" s="184"/>
      <c r="IN64" s="184"/>
      <c r="IO64" s="184"/>
      <c r="IP64" s="184"/>
      <c r="IQ64" s="184"/>
      <c r="IR64" s="184"/>
      <c r="IS64" s="184"/>
      <c r="IT64" s="184"/>
      <c r="IU64" s="184"/>
      <c r="IV64" s="184"/>
      <c r="IW64" s="184"/>
      <c r="IX64" s="184"/>
      <c r="IY64" s="184"/>
      <c r="IZ64" s="184"/>
      <c r="JA64" s="184"/>
      <c r="JB64" s="184"/>
      <c r="JC64" s="184"/>
      <c r="JD64" s="184"/>
      <c r="JE64" s="184"/>
      <c r="JF64" s="184"/>
      <c r="JG64" s="184"/>
      <c r="JH64" s="184"/>
      <c r="JI64" s="184"/>
      <c r="JJ64" s="184"/>
      <c r="JK64" s="184"/>
      <c r="JL64" s="184"/>
      <c r="JM64" s="184"/>
      <c r="JN64" s="184"/>
      <c r="JO64" s="184"/>
      <c r="JP64" s="184"/>
      <c r="JQ64" s="184"/>
      <c r="JR64" s="184"/>
      <c r="JS64" s="184"/>
      <c r="JT64" s="184"/>
      <c r="JU64" s="184"/>
      <c r="JV64" s="184"/>
      <c r="JW64" s="184"/>
      <c r="JX64" s="184"/>
      <c r="JY64" s="184"/>
      <c r="JZ64" s="184"/>
      <c r="KA64" s="184"/>
      <c r="KB64" s="184"/>
      <c r="KC64" s="184"/>
      <c r="KD64" s="184"/>
      <c r="KE64" s="184"/>
      <c r="KF64" s="184"/>
      <c r="KG64" s="184"/>
      <c r="KH64" s="184"/>
      <c r="KI64" s="184"/>
      <c r="KJ64" s="184"/>
      <c r="KK64" s="184"/>
      <c r="KL64" s="184"/>
      <c r="KM64" s="184"/>
      <c r="KN64" s="184"/>
      <c r="KO64" s="184"/>
      <c r="KP64" s="184"/>
    </row>
    <row r="65" spans="1:302" ht="21">
      <c r="A65" s="93" t="s">
        <v>245</v>
      </c>
      <c r="B65" s="104" t="s">
        <v>288</v>
      </c>
      <c r="C65" s="105"/>
      <c r="D65" s="105"/>
      <c r="E65" s="105"/>
      <c r="F65" s="137" t="e">
        <f>день_первый!#REF!+день_второй!Z59+день_третий!Z55</f>
        <v>#REF!</v>
      </c>
      <c r="G65" s="100">
        <v>36</v>
      </c>
      <c r="H65" s="106" t="e">
        <f t="shared" si="0"/>
        <v>#REF!</v>
      </c>
      <c r="J65" s="138"/>
      <c r="K65" s="162">
        <v>3</v>
      </c>
      <c r="L65" s="106">
        <f t="shared" si="1"/>
        <v>108</v>
      </c>
      <c r="M65" s="100">
        <f t="shared" si="2"/>
        <v>60</v>
      </c>
      <c r="N65" s="102">
        <f t="shared" si="3"/>
        <v>2160</v>
      </c>
      <c r="O65" s="102">
        <v>60</v>
      </c>
      <c r="P65" s="102">
        <f t="shared" si="4"/>
        <v>2160</v>
      </c>
      <c r="Q65" s="162">
        <f t="shared" si="5"/>
        <v>60</v>
      </c>
      <c r="R65" s="102">
        <f t="shared" si="6"/>
        <v>2160</v>
      </c>
      <c r="S65" s="102">
        <v>60</v>
      </c>
      <c r="T65" s="102">
        <f t="shared" si="7"/>
        <v>2160</v>
      </c>
      <c r="U65" s="163">
        <f t="shared" si="8"/>
        <v>60</v>
      </c>
      <c r="V65" s="102">
        <f t="shared" si="9"/>
        <v>2160</v>
      </c>
      <c r="W65" s="102">
        <v>60</v>
      </c>
      <c r="X65" s="102">
        <f t="shared" si="10"/>
        <v>2160</v>
      </c>
      <c r="Y65" s="163">
        <f t="shared" si="11"/>
        <v>60</v>
      </c>
      <c r="Z65" s="102">
        <f t="shared" si="12"/>
        <v>2160</v>
      </c>
      <c r="AA65" s="102">
        <v>60</v>
      </c>
      <c r="AB65" s="102">
        <f t="shared" si="13"/>
        <v>2160</v>
      </c>
      <c r="AC65" s="163">
        <f t="shared" si="14"/>
        <v>60</v>
      </c>
      <c r="AD65" s="102">
        <f t="shared" si="15"/>
        <v>2160</v>
      </c>
      <c r="AE65" s="102">
        <v>60</v>
      </c>
      <c r="AF65" s="102">
        <f t="shared" si="16"/>
        <v>2160</v>
      </c>
      <c r="AG65" s="163">
        <f t="shared" si="17"/>
        <v>60</v>
      </c>
      <c r="AH65" s="102">
        <f t="shared" si="18"/>
        <v>2160</v>
      </c>
      <c r="AI65" s="102">
        <v>60</v>
      </c>
      <c r="AJ65" s="102">
        <f t="shared" si="19"/>
        <v>2160</v>
      </c>
      <c r="AK65" s="163">
        <f t="shared" si="20"/>
        <v>45</v>
      </c>
      <c r="AL65" s="102">
        <f t="shared" si="21"/>
        <v>1620</v>
      </c>
      <c r="AM65" s="102">
        <v>45</v>
      </c>
      <c r="AN65" s="102">
        <f t="shared" si="22"/>
        <v>1620</v>
      </c>
      <c r="AO65" s="163">
        <f t="shared" si="23"/>
        <v>45</v>
      </c>
      <c r="AP65" s="102">
        <f t="shared" si="24"/>
        <v>1620</v>
      </c>
      <c r="AQ65" s="102">
        <v>45</v>
      </c>
      <c r="AR65" s="102">
        <f t="shared" si="25"/>
        <v>1620</v>
      </c>
      <c r="AS65" s="163">
        <f t="shared" si="26"/>
        <v>75</v>
      </c>
      <c r="AT65" s="102">
        <f t="shared" si="27"/>
        <v>2700</v>
      </c>
      <c r="AU65" s="102">
        <v>75</v>
      </c>
      <c r="AV65" s="102">
        <f t="shared" si="28"/>
        <v>2700</v>
      </c>
      <c r="AW65" s="163">
        <f t="shared" si="29"/>
        <v>60</v>
      </c>
      <c r="AX65" s="102">
        <f t="shared" si="30"/>
        <v>2160</v>
      </c>
      <c r="AY65" s="102">
        <v>60</v>
      </c>
      <c r="AZ65" s="102">
        <f t="shared" si="31"/>
        <v>2160</v>
      </c>
      <c r="BA65" s="163">
        <f t="shared" si="32"/>
        <v>75</v>
      </c>
      <c r="BB65" s="102">
        <f t="shared" si="33"/>
        <v>2700</v>
      </c>
      <c r="BC65" s="102">
        <v>75</v>
      </c>
      <c r="BD65" s="102">
        <f t="shared" si="34"/>
        <v>2700</v>
      </c>
      <c r="BE65" s="163">
        <f t="shared" si="35"/>
        <v>45</v>
      </c>
      <c r="BF65" s="102">
        <f t="shared" si="36"/>
        <v>1620</v>
      </c>
      <c r="BG65" s="102">
        <v>45</v>
      </c>
      <c r="BH65" s="102">
        <f t="shared" si="37"/>
        <v>1620</v>
      </c>
      <c r="BI65" s="163">
        <f t="shared" si="38"/>
        <v>45</v>
      </c>
      <c r="BJ65" s="102">
        <f t="shared" si="39"/>
        <v>1620</v>
      </c>
      <c r="BK65" s="102">
        <v>45</v>
      </c>
      <c r="BL65" s="102">
        <f t="shared" si="40"/>
        <v>1620</v>
      </c>
      <c r="BM65" s="163">
        <f t="shared" si="41"/>
        <v>30</v>
      </c>
      <c r="BN65" s="102">
        <f t="shared" si="42"/>
        <v>1080</v>
      </c>
      <c r="BO65" s="102">
        <v>30</v>
      </c>
      <c r="BP65" s="102">
        <f t="shared" si="43"/>
        <v>1080</v>
      </c>
      <c r="BQ65" s="163">
        <f t="shared" si="44"/>
        <v>45</v>
      </c>
      <c r="BR65" s="102">
        <f t="shared" si="45"/>
        <v>1620</v>
      </c>
      <c r="BS65" s="102">
        <v>45</v>
      </c>
      <c r="BT65" s="102">
        <f t="shared" si="46"/>
        <v>1620</v>
      </c>
      <c r="BU65" s="163">
        <f t="shared" si="47"/>
        <v>24</v>
      </c>
      <c r="BV65" s="102">
        <f t="shared" si="48"/>
        <v>864</v>
      </c>
      <c r="BW65" s="102">
        <v>24</v>
      </c>
      <c r="BX65" s="102">
        <f t="shared" si="49"/>
        <v>864</v>
      </c>
      <c r="BY65" s="163">
        <f t="shared" si="50"/>
        <v>849</v>
      </c>
      <c r="BZ65" s="102">
        <f t="shared" si="51"/>
        <v>30564</v>
      </c>
      <c r="CA65" s="102">
        <f t="shared" si="52"/>
        <v>849</v>
      </c>
      <c r="CB65" s="102">
        <f t="shared" si="53"/>
        <v>30564</v>
      </c>
      <c r="CC65" s="139"/>
      <c r="CE65" s="163">
        <f t="shared" si="54"/>
        <v>30</v>
      </c>
      <c r="CF65" s="102">
        <f t="shared" si="55"/>
        <v>1080</v>
      </c>
      <c r="CG65" s="102">
        <v>30</v>
      </c>
      <c r="CH65" s="102">
        <f t="shared" si="56"/>
        <v>1080</v>
      </c>
      <c r="CI65" s="163">
        <f t="shared" si="57"/>
        <v>45</v>
      </c>
      <c r="CJ65" s="102">
        <f t="shared" si="58"/>
        <v>1620</v>
      </c>
      <c r="CK65" s="102">
        <v>45</v>
      </c>
      <c r="CL65" s="102">
        <f t="shared" si="59"/>
        <v>1620</v>
      </c>
      <c r="CM65" s="163">
        <f t="shared" si="60"/>
        <v>30</v>
      </c>
      <c r="CN65" s="102">
        <f t="shared" si="61"/>
        <v>1080</v>
      </c>
      <c r="CO65" s="102">
        <v>30</v>
      </c>
      <c r="CP65" s="102">
        <f t="shared" si="62"/>
        <v>1080</v>
      </c>
      <c r="CQ65" s="163">
        <f t="shared" si="63"/>
        <v>180</v>
      </c>
      <c r="CR65" s="102">
        <f t="shared" si="64"/>
        <v>6480</v>
      </c>
      <c r="CS65" s="102">
        <v>180</v>
      </c>
      <c r="CT65" s="102">
        <f t="shared" si="65"/>
        <v>6480</v>
      </c>
      <c r="CU65" s="163">
        <f t="shared" si="66"/>
        <v>285</v>
      </c>
      <c r="CV65" s="102">
        <f t="shared" si="67"/>
        <v>10260</v>
      </c>
      <c r="CW65" s="102">
        <f t="shared" si="68"/>
        <v>285</v>
      </c>
      <c r="CX65" s="102">
        <f t="shared" si="69"/>
        <v>10260</v>
      </c>
      <c r="CY65" s="102">
        <f t="shared" si="70"/>
        <v>1134</v>
      </c>
      <c r="CZ65" s="175">
        <f t="shared" si="71"/>
        <v>40824</v>
      </c>
    </row>
    <row r="66" spans="1:302" s="135" customFormat="1" ht="21">
      <c r="A66" s="181" t="s">
        <v>246</v>
      </c>
      <c r="B66" s="224" t="s">
        <v>265</v>
      </c>
      <c r="C66" s="225"/>
      <c r="D66" s="225"/>
      <c r="E66" s="226"/>
      <c r="F66" s="190">
        <f>день_пятый!Z55+день_восьмой!Z56</f>
        <v>0.15</v>
      </c>
      <c r="G66" s="145">
        <v>450</v>
      </c>
      <c r="H66" s="183">
        <f t="shared" si="0"/>
        <v>67.5</v>
      </c>
      <c r="I66" s="184"/>
      <c r="J66" s="185"/>
      <c r="K66" s="186">
        <f t="shared" si="72"/>
        <v>0.3</v>
      </c>
      <c r="L66" s="183">
        <f t="shared" si="1"/>
        <v>135</v>
      </c>
      <c r="M66" s="145">
        <f t="shared" si="2"/>
        <v>6</v>
      </c>
      <c r="N66" s="175">
        <f t="shared" si="3"/>
        <v>2700</v>
      </c>
      <c r="O66" s="175">
        <v>0.4</v>
      </c>
      <c r="P66" s="175">
        <f t="shared" si="4"/>
        <v>180</v>
      </c>
      <c r="Q66" s="186">
        <f t="shared" si="5"/>
        <v>6</v>
      </c>
      <c r="R66" s="175">
        <f t="shared" si="6"/>
        <v>2700</v>
      </c>
      <c r="S66" s="175">
        <v>0.4</v>
      </c>
      <c r="T66" s="175">
        <f t="shared" si="7"/>
        <v>180</v>
      </c>
      <c r="U66" s="187">
        <f t="shared" si="8"/>
        <v>6</v>
      </c>
      <c r="V66" s="175">
        <f t="shared" si="9"/>
        <v>2700</v>
      </c>
      <c r="W66" s="175">
        <v>0.4</v>
      </c>
      <c r="X66" s="175">
        <f t="shared" si="10"/>
        <v>180</v>
      </c>
      <c r="Y66" s="187">
        <f t="shared" si="11"/>
        <v>6</v>
      </c>
      <c r="Z66" s="175">
        <f t="shared" si="12"/>
        <v>2700</v>
      </c>
      <c r="AA66" s="175">
        <v>0.4</v>
      </c>
      <c r="AB66" s="175">
        <f t="shared" si="13"/>
        <v>180</v>
      </c>
      <c r="AC66" s="187">
        <f t="shared" si="14"/>
        <v>6</v>
      </c>
      <c r="AD66" s="175">
        <f t="shared" si="15"/>
        <v>2700</v>
      </c>
      <c r="AE66" s="175">
        <v>0.4</v>
      </c>
      <c r="AF66" s="175">
        <f t="shared" si="16"/>
        <v>180</v>
      </c>
      <c r="AG66" s="187">
        <f t="shared" si="17"/>
        <v>6</v>
      </c>
      <c r="AH66" s="175">
        <f t="shared" si="18"/>
        <v>2700</v>
      </c>
      <c r="AI66" s="175">
        <v>0.4</v>
      </c>
      <c r="AJ66" s="175">
        <f t="shared" si="19"/>
        <v>180</v>
      </c>
      <c r="AK66" s="187">
        <f t="shared" si="20"/>
        <v>4.5</v>
      </c>
      <c r="AL66" s="175">
        <f t="shared" si="21"/>
        <v>2025</v>
      </c>
      <c r="AM66" s="175">
        <v>0.3</v>
      </c>
      <c r="AN66" s="175">
        <f t="shared" si="22"/>
        <v>135</v>
      </c>
      <c r="AO66" s="187">
        <f t="shared" si="23"/>
        <v>4.5</v>
      </c>
      <c r="AP66" s="175">
        <f t="shared" si="24"/>
        <v>2025</v>
      </c>
      <c r="AQ66" s="175">
        <v>0.3</v>
      </c>
      <c r="AR66" s="175">
        <f t="shared" si="25"/>
        <v>135</v>
      </c>
      <c r="AS66" s="187">
        <f t="shared" si="26"/>
        <v>7.5</v>
      </c>
      <c r="AT66" s="175">
        <f t="shared" si="27"/>
        <v>3375</v>
      </c>
      <c r="AU66" s="175">
        <v>0.5</v>
      </c>
      <c r="AV66" s="175">
        <f t="shared" si="28"/>
        <v>225</v>
      </c>
      <c r="AW66" s="187">
        <f t="shared" si="29"/>
        <v>6</v>
      </c>
      <c r="AX66" s="175">
        <f t="shared" si="30"/>
        <v>2700</v>
      </c>
      <c r="AY66" s="175">
        <v>0.4</v>
      </c>
      <c r="AZ66" s="175">
        <f t="shared" si="31"/>
        <v>180</v>
      </c>
      <c r="BA66" s="187">
        <f t="shared" si="32"/>
        <v>7.5</v>
      </c>
      <c r="BB66" s="175">
        <f t="shared" si="33"/>
        <v>3375</v>
      </c>
      <c r="BC66" s="175">
        <v>0.5</v>
      </c>
      <c r="BD66" s="175">
        <f t="shared" si="34"/>
        <v>225</v>
      </c>
      <c r="BE66" s="187">
        <f t="shared" si="35"/>
        <v>4.5</v>
      </c>
      <c r="BF66" s="175">
        <f t="shared" si="36"/>
        <v>2025</v>
      </c>
      <c r="BG66" s="175">
        <v>0.3</v>
      </c>
      <c r="BH66" s="175">
        <f t="shared" si="37"/>
        <v>135</v>
      </c>
      <c r="BI66" s="187">
        <f t="shared" si="38"/>
        <v>4.5</v>
      </c>
      <c r="BJ66" s="175">
        <f t="shared" si="39"/>
        <v>2025</v>
      </c>
      <c r="BK66" s="175">
        <v>0.3</v>
      </c>
      <c r="BL66" s="175">
        <f t="shared" si="40"/>
        <v>135</v>
      </c>
      <c r="BM66" s="187">
        <f t="shared" si="41"/>
        <v>3</v>
      </c>
      <c r="BN66" s="175">
        <f t="shared" si="42"/>
        <v>1350</v>
      </c>
      <c r="BO66" s="175">
        <v>0.2</v>
      </c>
      <c r="BP66" s="175">
        <f t="shared" si="43"/>
        <v>90</v>
      </c>
      <c r="BQ66" s="187">
        <f t="shared" si="44"/>
        <v>4.5</v>
      </c>
      <c r="BR66" s="175">
        <f t="shared" si="45"/>
        <v>2025</v>
      </c>
      <c r="BS66" s="175">
        <v>0.3</v>
      </c>
      <c r="BT66" s="175">
        <f t="shared" si="46"/>
        <v>135</v>
      </c>
      <c r="BU66" s="187">
        <f t="shared" si="47"/>
        <v>2.4</v>
      </c>
      <c r="BV66" s="175">
        <f t="shared" si="48"/>
        <v>1080</v>
      </c>
      <c r="BW66" s="175">
        <v>0.2</v>
      </c>
      <c r="BX66" s="175">
        <f t="shared" si="49"/>
        <v>90</v>
      </c>
      <c r="BY66" s="187">
        <f t="shared" si="50"/>
        <v>84.9</v>
      </c>
      <c r="BZ66" s="175">
        <f t="shared" si="51"/>
        <v>38205</v>
      </c>
      <c r="CA66" s="175">
        <f t="shared" si="52"/>
        <v>5.6999999999999993</v>
      </c>
      <c r="CB66" s="175">
        <f t="shared" si="53"/>
        <v>2565</v>
      </c>
      <c r="CC66" s="188"/>
      <c r="CD66" s="184"/>
      <c r="CE66" s="187">
        <f t="shared" si="54"/>
        <v>3</v>
      </c>
      <c r="CF66" s="175">
        <f t="shared" si="55"/>
        <v>1350</v>
      </c>
      <c r="CG66" s="175">
        <v>0.2</v>
      </c>
      <c r="CH66" s="175">
        <f t="shared" si="56"/>
        <v>90</v>
      </c>
      <c r="CI66" s="187">
        <f t="shared" si="57"/>
        <v>4.5</v>
      </c>
      <c r="CJ66" s="175">
        <f t="shared" si="58"/>
        <v>2025</v>
      </c>
      <c r="CK66" s="175">
        <v>0.3</v>
      </c>
      <c r="CL66" s="175">
        <f t="shared" si="59"/>
        <v>135</v>
      </c>
      <c r="CM66" s="187">
        <f t="shared" si="60"/>
        <v>3</v>
      </c>
      <c r="CN66" s="175">
        <f t="shared" si="61"/>
        <v>1350</v>
      </c>
      <c r="CO66" s="175">
        <v>0.2</v>
      </c>
      <c r="CP66" s="175">
        <f t="shared" si="62"/>
        <v>90</v>
      </c>
      <c r="CQ66" s="187">
        <f t="shared" si="63"/>
        <v>18</v>
      </c>
      <c r="CR66" s="175">
        <f t="shared" si="64"/>
        <v>8100</v>
      </c>
      <c r="CS66" s="175">
        <v>1.2</v>
      </c>
      <c r="CT66" s="175">
        <f t="shared" si="65"/>
        <v>540</v>
      </c>
      <c r="CU66" s="187">
        <f t="shared" si="66"/>
        <v>28.5</v>
      </c>
      <c r="CV66" s="175">
        <f t="shared" si="67"/>
        <v>12825</v>
      </c>
      <c r="CW66" s="175">
        <f t="shared" si="68"/>
        <v>1.9</v>
      </c>
      <c r="CX66" s="175">
        <f t="shared" si="69"/>
        <v>855</v>
      </c>
      <c r="CY66" s="175">
        <f t="shared" si="70"/>
        <v>7.6</v>
      </c>
      <c r="CZ66" s="175">
        <f t="shared" si="71"/>
        <v>3420</v>
      </c>
      <c r="DA66" s="184"/>
      <c r="DB66" s="184"/>
      <c r="DC66" s="184"/>
      <c r="DD66" s="184"/>
      <c r="DE66" s="184"/>
      <c r="DF66" s="184"/>
      <c r="DG66" s="184"/>
      <c r="DH66" s="184"/>
      <c r="DI66" s="184"/>
      <c r="DJ66" s="184"/>
      <c r="DK66" s="184"/>
      <c r="DL66" s="184"/>
      <c r="DM66" s="184"/>
      <c r="DN66" s="184"/>
      <c r="DO66" s="184"/>
      <c r="DP66" s="184"/>
      <c r="DQ66" s="184"/>
      <c r="DR66" s="184"/>
      <c r="DS66" s="184"/>
      <c r="DT66" s="184"/>
      <c r="DU66" s="184"/>
      <c r="DV66" s="184"/>
      <c r="DW66" s="184"/>
      <c r="DX66" s="184"/>
      <c r="DY66" s="184"/>
      <c r="DZ66" s="184"/>
      <c r="EA66" s="184"/>
      <c r="EB66" s="184"/>
      <c r="EC66" s="184"/>
      <c r="ED66" s="184"/>
      <c r="EE66" s="184"/>
      <c r="EF66" s="184"/>
      <c r="EG66" s="184"/>
      <c r="EH66" s="184"/>
      <c r="EI66" s="184"/>
      <c r="EJ66" s="184"/>
      <c r="EK66" s="184"/>
      <c r="EL66" s="184"/>
      <c r="EM66" s="184"/>
      <c r="EN66" s="184"/>
      <c r="EO66" s="184"/>
      <c r="EP66" s="184"/>
      <c r="EQ66" s="184"/>
      <c r="ER66" s="184"/>
      <c r="ES66" s="184"/>
      <c r="ET66" s="184"/>
      <c r="EU66" s="184"/>
      <c r="EV66" s="184"/>
      <c r="EW66" s="184"/>
      <c r="EX66" s="184"/>
      <c r="EY66" s="184"/>
      <c r="EZ66" s="184"/>
      <c r="FA66" s="184"/>
      <c r="FB66" s="184"/>
      <c r="FC66" s="184"/>
      <c r="FD66" s="184"/>
      <c r="FE66" s="184"/>
      <c r="FF66" s="184"/>
      <c r="FG66" s="184"/>
      <c r="FH66" s="184"/>
      <c r="FI66" s="184"/>
      <c r="FJ66" s="184"/>
      <c r="FK66" s="184"/>
      <c r="FL66" s="184"/>
      <c r="FM66" s="184"/>
      <c r="FN66" s="184"/>
      <c r="FO66" s="184"/>
      <c r="FP66" s="184"/>
      <c r="FQ66" s="184"/>
      <c r="FR66" s="184"/>
      <c r="FS66" s="184"/>
      <c r="FT66" s="184"/>
      <c r="FU66" s="184"/>
      <c r="FV66" s="184"/>
      <c r="FW66" s="184"/>
      <c r="FX66" s="184"/>
      <c r="FY66" s="184"/>
      <c r="FZ66" s="184"/>
      <c r="GA66" s="184"/>
      <c r="GB66" s="184"/>
      <c r="GC66" s="184"/>
      <c r="GD66" s="184"/>
      <c r="GE66" s="184"/>
      <c r="GF66" s="184"/>
      <c r="GG66" s="184"/>
      <c r="GH66" s="184"/>
      <c r="GI66" s="184"/>
      <c r="GJ66" s="184"/>
      <c r="GK66" s="184"/>
      <c r="GL66" s="184"/>
      <c r="GM66" s="184"/>
      <c r="GN66" s="184"/>
      <c r="GO66" s="184"/>
      <c r="GP66" s="184"/>
      <c r="GQ66" s="184"/>
      <c r="GR66" s="184"/>
      <c r="GS66" s="184"/>
      <c r="GT66" s="184"/>
      <c r="GU66" s="184"/>
      <c r="GV66" s="184"/>
      <c r="GW66" s="184"/>
      <c r="GX66" s="184"/>
      <c r="GY66" s="184"/>
      <c r="GZ66" s="184"/>
      <c r="HA66" s="184"/>
      <c r="HB66" s="184"/>
      <c r="HC66" s="184"/>
      <c r="HD66" s="184"/>
      <c r="HE66" s="184"/>
      <c r="HF66" s="184"/>
      <c r="HG66" s="184"/>
      <c r="HH66" s="184"/>
      <c r="HI66" s="184"/>
      <c r="HJ66" s="184"/>
      <c r="HK66" s="184"/>
      <c r="HL66" s="184"/>
      <c r="HM66" s="184"/>
      <c r="HN66" s="184"/>
      <c r="HO66" s="184"/>
      <c r="HP66" s="184"/>
      <c r="HQ66" s="184"/>
      <c r="HR66" s="184"/>
      <c r="HS66" s="184"/>
      <c r="HT66" s="184"/>
      <c r="HU66" s="184"/>
      <c r="HV66" s="184"/>
      <c r="HW66" s="184"/>
      <c r="HX66" s="184"/>
      <c r="HY66" s="184"/>
      <c r="HZ66" s="184"/>
      <c r="IA66" s="184"/>
      <c r="IB66" s="184"/>
      <c r="IC66" s="184"/>
      <c r="ID66" s="184"/>
      <c r="IE66" s="184"/>
      <c r="IF66" s="184"/>
      <c r="IG66" s="184"/>
      <c r="IH66" s="184"/>
      <c r="II66" s="184"/>
      <c r="IJ66" s="184"/>
      <c r="IK66" s="184"/>
      <c r="IL66" s="184"/>
      <c r="IM66" s="184"/>
      <c r="IN66" s="184"/>
      <c r="IO66" s="184"/>
      <c r="IP66" s="184"/>
      <c r="IQ66" s="184"/>
      <c r="IR66" s="184"/>
      <c r="IS66" s="184"/>
      <c r="IT66" s="184"/>
      <c r="IU66" s="184"/>
      <c r="IV66" s="184"/>
      <c r="IW66" s="184"/>
      <c r="IX66" s="184"/>
      <c r="IY66" s="184"/>
      <c r="IZ66" s="184"/>
      <c r="JA66" s="184"/>
      <c r="JB66" s="184"/>
      <c r="JC66" s="184"/>
      <c r="JD66" s="184"/>
      <c r="JE66" s="184"/>
      <c r="JF66" s="184"/>
      <c r="JG66" s="184"/>
      <c r="JH66" s="184"/>
      <c r="JI66" s="184"/>
      <c r="JJ66" s="184"/>
      <c r="JK66" s="184"/>
      <c r="JL66" s="184"/>
      <c r="JM66" s="184"/>
      <c r="JN66" s="184"/>
      <c r="JO66" s="184"/>
      <c r="JP66" s="184"/>
      <c r="JQ66" s="184"/>
      <c r="JR66" s="184"/>
      <c r="JS66" s="184"/>
      <c r="JT66" s="184"/>
      <c r="JU66" s="184"/>
      <c r="JV66" s="184"/>
      <c r="JW66" s="184"/>
      <c r="JX66" s="184"/>
      <c r="JY66" s="184"/>
      <c r="JZ66" s="184"/>
      <c r="KA66" s="184"/>
      <c r="KB66" s="184"/>
      <c r="KC66" s="184"/>
      <c r="KD66" s="184"/>
      <c r="KE66" s="184"/>
      <c r="KF66" s="184"/>
      <c r="KG66" s="184"/>
      <c r="KH66" s="184"/>
      <c r="KI66" s="184"/>
      <c r="KJ66" s="184"/>
      <c r="KK66" s="184"/>
      <c r="KL66" s="184"/>
      <c r="KM66" s="184"/>
      <c r="KN66" s="184"/>
      <c r="KO66" s="184"/>
      <c r="KP66" s="184"/>
    </row>
    <row r="67" spans="1:302" ht="21">
      <c r="A67" s="93" t="s">
        <v>247</v>
      </c>
      <c r="B67" s="118" t="s">
        <v>439</v>
      </c>
      <c r="C67" s="119"/>
      <c r="D67" s="119"/>
      <c r="E67" s="119"/>
      <c r="F67" s="103">
        <f>день_четвертый!Z54+день_пятый!Z56+день_шестой!Z56</f>
        <v>15</v>
      </c>
      <c r="G67" s="100">
        <v>40.86</v>
      </c>
      <c r="H67" s="106">
        <f t="shared" si="0"/>
        <v>612.9</v>
      </c>
      <c r="J67" s="138"/>
      <c r="K67" s="106">
        <v>3</v>
      </c>
      <c r="L67" s="106">
        <f t="shared" si="1"/>
        <v>122.58</v>
      </c>
      <c r="M67" s="100">
        <f t="shared" si="2"/>
        <v>60</v>
      </c>
      <c r="N67" s="102">
        <f t="shared" si="3"/>
        <v>2451.6</v>
      </c>
      <c r="O67" s="102">
        <v>60</v>
      </c>
      <c r="P67" s="102">
        <f t="shared" si="4"/>
        <v>2451.6</v>
      </c>
      <c r="Q67" s="162">
        <f t="shared" si="5"/>
        <v>60</v>
      </c>
      <c r="R67" s="102">
        <f t="shared" si="6"/>
        <v>2451.6</v>
      </c>
      <c r="S67" s="102">
        <v>60</v>
      </c>
      <c r="T67" s="102">
        <f t="shared" si="7"/>
        <v>2451.6</v>
      </c>
      <c r="U67" s="163">
        <f t="shared" si="8"/>
        <v>60</v>
      </c>
      <c r="V67" s="102">
        <f t="shared" si="9"/>
        <v>2451.6</v>
      </c>
      <c r="W67" s="102">
        <v>60</v>
      </c>
      <c r="X67" s="102">
        <f t="shared" si="10"/>
        <v>2451.6</v>
      </c>
      <c r="Y67" s="163">
        <f t="shared" si="11"/>
        <v>60</v>
      </c>
      <c r="Z67" s="102">
        <f t="shared" si="12"/>
        <v>2451.6</v>
      </c>
      <c r="AA67" s="102">
        <v>60</v>
      </c>
      <c r="AB67" s="102">
        <f t="shared" si="13"/>
        <v>2451.6</v>
      </c>
      <c r="AC67" s="163">
        <f t="shared" si="14"/>
        <v>60</v>
      </c>
      <c r="AD67" s="102">
        <f t="shared" si="15"/>
        <v>2451.6</v>
      </c>
      <c r="AE67" s="102">
        <v>60</v>
      </c>
      <c r="AF67" s="102">
        <f t="shared" si="16"/>
        <v>2451.6</v>
      </c>
      <c r="AG67" s="163">
        <f t="shared" si="17"/>
        <v>60</v>
      </c>
      <c r="AH67" s="102">
        <f t="shared" si="18"/>
        <v>2451.6</v>
      </c>
      <c r="AI67" s="102">
        <v>60</v>
      </c>
      <c r="AJ67" s="102">
        <f t="shared" si="19"/>
        <v>2451.6</v>
      </c>
      <c r="AK67" s="163">
        <f t="shared" si="20"/>
        <v>45</v>
      </c>
      <c r="AL67" s="102">
        <f t="shared" si="21"/>
        <v>1838.7</v>
      </c>
      <c r="AM67" s="102">
        <v>45</v>
      </c>
      <c r="AN67" s="102">
        <f t="shared" si="22"/>
        <v>1838.7</v>
      </c>
      <c r="AO67" s="163">
        <f t="shared" si="23"/>
        <v>45</v>
      </c>
      <c r="AP67" s="102">
        <f t="shared" si="24"/>
        <v>1838.7</v>
      </c>
      <c r="AQ67" s="102">
        <v>45</v>
      </c>
      <c r="AR67" s="102">
        <f t="shared" si="25"/>
        <v>1838.7</v>
      </c>
      <c r="AS67" s="163">
        <f t="shared" si="26"/>
        <v>75</v>
      </c>
      <c r="AT67" s="102">
        <f t="shared" si="27"/>
        <v>3064.5</v>
      </c>
      <c r="AU67" s="102">
        <v>75</v>
      </c>
      <c r="AV67" s="102">
        <f t="shared" si="28"/>
        <v>3064.5</v>
      </c>
      <c r="AW67" s="163">
        <f t="shared" si="29"/>
        <v>60</v>
      </c>
      <c r="AX67" s="102">
        <f t="shared" si="30"/>
        <v>2451.6</v>
      </c>
      <c r="AY67" s="102">
        <v>60</v>
      </c>
      <c r="AZ67" s="102">
        <f t="shared" si="31"/>
        <v>2451.6</v>
      </c>
      <c r="BA67" s="163">
        <f t="shared" si="32"/>
        <v>75</v>
      </c>
      <c r="BB67" s="102">
        <f t="shared" si="33"/>
        <v>3064.5</v>
      </c>
      <c r="BC67" s="102">
        <v>75</v>
      </c>
      <c r="BD67" s="102">
        <f t="shared" si="34"/>
        <v>3064.5</v>
      </c>
      <c r="BE67" s="163">
        <f t="shared" si="35"/>
        <v>45</v>
      </c>
      <c r="BF67" s="102">
        <f t="shared" si="36"/>
        <v>1838.7</v>
      </c>
      <c r="BG67" s="102">
        <v>45</v>
      </c>
      <c r="BH67" s="102">
        <f t="shared" si="37"/>
        <v>1838.7</v>
      </c>
      <c r="BI67" s="163">
        <f t="shared" si="38"/>
        <v>45</v>
      </c>
      <c r="BJ67" s="102">
        <f t="shared" si="39"/>
        <v>1838.7</v>
      </c>
      <c r="BK67" s="102">
        <v>45</v>
      </c>
      <c r="BL67" s="102">
        <f t="shared" si="40"/>
        <v>1838.7</v>
      </c>
      <c r="BM67" s="163">
        <f t="shared" si="41"/>
        <v>30</v>
      </c>
      <c r="BN67" s="102">
        <f t="shared" si="42"/>
        <v>1225.8</v>
      </c>
      <c r="BO67" s="102">
        <v>30</v>
      </c>
      <c r="BP67" s="102">
        <f t="shared" si="43"/>
        <v>1225.8</v>
      </c>
      <c r="BQ67" s="163">
        <f t="shared" si="44"/>
        <v>45</v>
      </c>
      <c r="BR67" s="102">
        <f t="shared" si="45"/>
        <v>1838.7</v>
      </c>
      <c r="BS67" s="102">
        <v>45</v>
      </c>
      <c r="BT67" s="102">
        <f t="shared" si="46"/>
        <v>1838.7</v>
      </c>
      <c r="BU67" s="163">
        <f t="shared" si="47"/>
        <v>24</v>
      </c>
      <c r="BV67" s="102">
        <f t="shared" si="48"/>
        <v>980.64</v>
      </c>
      <c r="BW67" s="102">
        <v>24</v>
      </c>
      <c r="BX67" s="102">
        <v>982.78</v>
      </c>
      <c r="BY67" s="163">
        <f t="shared" si="50"/>
        <v>849</v>
      </c>
      <c r="BZ67" s="102">
        <f t="shared" si="51"/>
        <v>34690.14</v>
      </c>
      <c r="CA67" s="102">
        <f t="shared" si="52"/>
        <v>849</v>
      </c>
      <c r="CB67" s="102">
        <f t="shared" si="53"/>
        <v>34692.28</v>
      </c>
      <c r="CC67" s="139"/>
      <c r="CE67" s="163">
        <f t="shared" si="54"/>
        <v>30</v>
      </c>
      <c r="CF67" s="102">
        <f t="shared" si="55"/>
        <v>1225.8</v>
      </c>
      <c r="CG67" s="102">
        <v>30</v>
      </c>
      <c r="CH67" s="102">
        <f t="shared" si="56"/>
        <v>1225.8</v>
      </c>
      <c r="CI67" s="163">
        <f t="shared" si="57"/>
        <v>45</v>
      </c>
      <c r="CJ67" s="102">
        <f t="shared" si="58"/>
        <v>1838.7</v>
      </c>
      <c r="CK67" s="102">
        <v>45</v>
      </c>
      <c r="CL67" s="102">
        <f t="shared" si="59"/>
        <v>1838.7</v>
      </c>
      <c r="CM67" s="163">
        <f t="shared" si="60"/>
        <v>30</v>
      </c>
      <c r="CN67" s="102">
        <f t="shared" si="61"/>
        <v>1225.8</v>
      </c>
      <c r="CO67" s="102">
        <v>30</v>
      </c>
      <c r="CP67" s="102">
        <f t="shared" si="62"/>
        <v>1225.8</v>
      </c>
      <c r="CQ67" s="163">
        <f t="shared" si="63"/>
        <v>180</v>
      </c>
      <c r="CR67" s="102">
        <f t="shared" si="64"/>
        <v>7354.8</v>
      </c>
      <c r="CS67" s="102">
        <v>180</v>
      </c>
      <c r="CT67" s="102">
        <f t="shared" si="65"/>
        <v>7354.8</v>
      </c>
      <c r="CU67" s="163">
        <f t="shared" si="66"/>
        <v>285</v>
      </c>
      <c r="CV67" s="102">
        <f t="shared" si="67"/>
        <v>11645.1</v>
      </c>
      <c r="CW67" s="102">
        <f t="shared" si="68"/>
        <v>285</v>
      </c>
      <c r="CX67" s="102">
        <f t="shared" si="69"/>
        <v>11645.1</v>
      </c>
      <c r="CY67" s="175">
        <f t="shared" si="70"/>
        <v>1134</v>
      </c>
      <c r="CZ67" s="102">
        <f t="shared" si="71"/>
        <v>46337.38</v>
      </c>
    </row>
    <row r="68" spans="1:302" ht="21">
      <c r="A68" s="93" t="s">
        <v>248</v>
      </c>
      <c r="B68" s="118" t="s">
        <v>440</v>
      </c>
      <c r="C68" s="119"/>
      <c r="D68" s="119"/>
      <c r="E68" s="119"/>
      <c r="F68" s="103">
        <f>день_седьмой!Z53</f>
        <v>0</v>
      </c>
      <c r="G68" s="100">
        <v>132.28</v>
      </c>
      <c r="H68" s="106">
        <f t="shared" si="0"/>
        <v>0</v>
      </c>
      <c r="J68" s="138"/>
      <c r="K68" s="106">
        <v>1</v>
      </c>
      <c r="L68" s="106">
        <f t="shared" si="1"/>
        <v>132.28</v>
      </c>
      <c r="M68" s="100">
        <f t="shared" si="2"/>
        <v>20</v>
      </c>
      <c r="N68" s="102">
        <f t="shared" si="3"/>
        <v>2645.6</v>
      </c>
      <c r="O68" s="102">
        <v>20</v>
      </c>
      <c r="P68" s="102">
        <f t="shared" si="4"/>
        <v>2645.6</v>
      </c>
      <c r="Q68" s="162">
        <f t="shared" si="5"/>
        <v>20</v>
      </c>
      <c r="R68" s="102">
        <f t="shared" si="6"/>
        <v>2645.6</v>
      </c>
      <c r="S68" s="102">
        <v>20</v>
      </c>
      <c r="T68" s="102">
        <f t="shared" si="7"/>
        <v>2645.6</v>
      </c>
      <c r="U68" s="163">
        <f t="shared" si="8"/>
        <v>20</v>
      </c>
      <c r="V68" s="102">
        <f t="shared" si="9"/>
        <v>2645.6</v>
      </c>
      <c r="W68" s="102">
        <v>20</v>
      </c>
      <c r="X68" s="102">
        <f t="shared" si="10"/>
        <v>2645.6</v>
      </c>
      <c r="Y68" s="163">
        <f t="shared" si="11"/>
        <v>20</v>
      </c>
      <c r="Z68" s="102">
        <f t="shared" si="12"/>
        <v>2645.6</v>
      </c>
      <c r="AA68" s="102">
        <v>20</v>
      </c>
      <c r="AB68" s="102">
        <f t="shared" si="13"/>
        <v>2645.6</v>
      </c>
      <c r="AC68" s="163">
        <f t="shared" si="14"/>
        <v>20</v>
      </c>
      <c r="AD68" s="102">
        <f t="shared" si="15"/>
        <v>2645.6</v>
      </c>
      <c r="AE68" s="102">
        <v>20</v>
      </c>
      <c r="AF68" s="102">
        <f t="shared" si="16"/>
        <v>2645.6</v>
      </c>
      <c r="AG68" s="163">
        <f t="shared" si="17"/>
        <v>20</v>
      </c>
      <c r="AH68" s="102">
        <f t="shared" si="18"/>
        <v>2645.6</v>
      </c>
      <c r="AI68" s="102">
        <v>20</v>
      </c>
      <c r="AJ68" s="102">
        <f t="shared" si="19"/>
        <v>2645.6</v>
      </c>
      <c r="AK68" s="163">
        <f t="shared" si="20"/>
        <v>15</v>
      </c>
      <c r="AL68" s="102">
        <f t="shared" si="21"/>
        <v>1984.2</v>
      </c>
      <c r="AM68" s="102">
        <v>15</v>
      </c>
      <c r="AN68" s="102">
        <f t="shared" si="22"/>
        <v>1984.2</v>
      </c>
      <c r="AO68" s="163">
        <f t="shared" si="23"/>
        <v>15</v>
      </c>
      <c r="AP68" s="102">
        <f t="shared" si="24"/>
        <v>1984.2</v>
      </c>
      <c r="AQ68" s="102">
        <v>15</v>
      </c>
      <c r="AR68" s="102">
        <f t="shared" si="25"/>
        <v>1984.2</v>
      </c>
      <c r="AS68" s="163">
        <f t="shared" si="26"/>
        <v>25</v>
      </c>
      <c r="AT68" s="102">
        <f t="shared" si="27"/>
        <v>3307</v>
      </c>
      <c r="AU68" s="102">
        <v>25</v>
      </c>
      <c r="AV68" s="102">
        <f t="shared" si="28"/>
        <v>3307</v>
      </c>
      <c r="AW68" s="163">
        <f t="shared" si="29"/>
        <v>20</v>
      </c>
      <c r="AX68" s="102">
        <f t="shared" si="30"/>
        <v>2645.6</v>
      </c>
      <c r="AY68" s="102">
        <v>20</v>
      </c>
      <c r="AZ68" s="102">
        <f t="shared" si="31"/>
        <v>2645.6</v>
      </c>
      <c r="BA68" s="163">
        <f t="shared" si="32"/>
        <v>25</v>
      </c>
      <c r="BB68" s="102">
        <f t="shared" si="33"/>
        <v>3307</v>
      </c>
      <c r="BC68" s="102">
        <v>25</v>
      </c>
      <c r="BD68" s="102">
        <f t="shared" si="34"/>
        <v>3307</v>
      </c>
      <c r="BE68" s="163">
        <f t="shared" si="35"/>
        <v>15</v>
      </c>
      <c r="BF68" s="102">
        <f t="shared" si="36"/>
        <v>1984.2</v>
      </c>
      <c r="BG68" s="102">
        <v>15</v>
      </c>
      <c r="BH68" s="102">
        <f t="shared" si="37"/>
        <v>1984.2</v>
      </c>
      <c r="BI68" s="163">
        <f t="shared" si="38"/>
        <v>15</v>
      </c>
      <c r="BJ68" s="102">
        <f t="shared" si="39"/>
        <v>1984.2</v>
      </c>
      <c r="BK68" s="102">
        <v>15</v>
      </c>
      <c r="BL68" s="102">
        <f t="shared" si="40"/>
        <v>1984.2</v>
      </c>
      <c r="BM68" s="163">
        <f t="shared" si="41"/>
        <v>10</v>
      </c>
      <c r="BN68" s="102">
        <f t="shared" si="42"/>
        <v>1322.8</v>
      </c>
      <c r="BO68" s="102">
        <v>10</v>
      </c>
      <c r="BP68" s="102">
        <f t="shared" si="43"/>
        <v>1322.8</v>
      </c>
      <c r="BQ68" s="163">
        <f t="shared" si="44"/>
        <v>15</v>
      </c>
      <c r="BR68" s="102">
        <f t="shared" si="45"/>
        <v>1984.2</v>
      </c>
      <c r="BS68" s="102">
        <v>15</v>
      </c>
      <c r="BT68" s="102">
        <f t="shared" si="46"/>
        <v>1984.2</v>
      </c>
      <c r="BU68" s="163">
        <f t="shared" si="47"/>
        <v>8</v>
      </c>
      <c r="BV68" s="102">
        <f t="shared" si="48"/>
        <v>1058.24</v>
      </c>
      <c r="BW68" s="102">
        <v>8</v>
      </c>
      <c r="BX68" s="102">
        <v>1056.4000000000001</v>
      </c>
      <c r="BY68" s="163">
        <f t="shared" si="50"/>
        <v>283</v>
      </c>
      <c r="BZ68" s="102">
        <f t="shared" si="51"/>
        <v>37435.24</v>
      </c>
      <c r="CA68" s="102">
        <f t="shared" si="52"/>
        <v>283</v>
      </c>
      <c r="CB68" s="102">
        <f t="shared" si="53"/>
        <v>37433.4</v>
      </c>
      <c r="CC68" s="139"/>
      <c r="CE68" s="163">
        <f t="shared" si="54"/>
        <v>10</v>
      </c>
      <c r="CF68" s="102">
        <f t="shared" si="55"/>
        <v>1322.8</v>
      </c>
      <c r="CG68" s="102">
        <v>10</v>
      </c>
      <c r="CH68" s="102">
        <f t="shared" si="56"/>
        <v>1322.8</v>
      </c>
      <c r="CI68" s="163">
        <f t="shared" si="57"/>
        <v>15</v>
      </c>
      <c r="CJ68" s="102">
        <f t="shared" si="58"/>
        <v>1984.2</v>
      </c>
      <c r="CK68" s="102">
        <v>15</v>
      </c>
      <c r="CL68" s="102">
        <f t="shared" si="59"/>
        <v>1984.2</v>
      </c>
      <c r="CM68" s="163">
        <f t="shared" si="60"/>
        <v>10</v>
      </c>
      <c r="CN68" s="102">
        <f t="shared" si="61"/>
        <v>1322.8</v>
      </c>
      <c r="CO68" s="102">
        <v>10</v>
      </c>
      <c r="CP68" s="102">
        <f t="shared" si="62"/>
        <v>1322.8</v>
      </c>
      <c r="CQ68" s="163">
        <f t="shared" si="63"/>
        <v>60</v>
      </c>
      <c r="CR68" s="102">
        <f t="shared" si="64"/>
        <v>7936.8</v>
      </c>
      <c r="CS68" s="102">
        <v>60</v>
      </c>
      <c r="CT68" s="102">
        <f t="shared" si="65"/>
        <v>7936.8</v>
      </c>
      <c r="CU68" s="163">
        <f t="shared" si="66"/>
        <v>95</v>
      </c>
      <c r="CV68" s="102">
        <f t="shared" si="67"/>
        <v>12566.6</v>
      </c>
      <c r="CW68" s="102">
        <f t="shared" si="68"/>
        <v>95</v>
      </c>
      <c r="CX68" s="102">
        <f t="shared" si="69"/>
        <v>12566.6</v>
      </c>
      <c r="CY68" s="102">
        <f t="shared" si="70"/>
        <v>378</v>
      </c>
      <c r="CZ68" s="102">
        <f t="shared" si="71"/>
        <v>50000</v>
      </c>
    </row>
    <row r="69" spans="1:302" ht="21" hidden="1">
      <c r="A69" s="93" t="s">
        <v>249</v>
      </c>
      <c r="B69" s="118" t="s">
        <v>290</v>
      </c>
      <c r="C69" s="119"/>
      <c r="D69" s="119"/>
      <c r="E69" s="119"/>
      <c r="F69" s="103"/>
      <c r="G69" s="100"/>
      <c r="H69" s="106">
        <f t="shared" ref="H69:H70" si="73">F69*G69</f>
        <v>0</v>
      </c>
      <c r="J69" s="138"/>
      <c r="K69" s="106"/>
      <c r="L69" s="106">
        <f t="shared" si="1"/>
        <v>0</v>
      </c>
      <c r="M69" s="100">
        <f t="shared" si="2"/>
        <v>0</v>
      </c>
      <c r="N69" s="102">
        <f t="shared" si="3"/>
        <v>0</v>
      </c>
      <c r="O69" s="102"/>
      <c r="P69" s="102">
        <f t="shared" si="4"/>
        <v>0</v>
      </c>
      <c r="Q69" s="162">
        <f t="shared" si="5"/>
        <v>0</v>
      </c>
      <c r="R69" s="102">
        <f t="shared" si="6"/>
        <v>0</v>
      </c>
      <c r="S69" s="102"/>
      <c r="T69" s="102">
        <f t="shared" si="7"/>
        <v>0</v>
      </c>
      <c r="U69" s="163">
        <f t="shared" si="8"/>
        <v>0</v>
      </c>
      <c r="V69" s="102">
        <f t="shared" si="9"/>
        <v>0</v>
      </c>
      <c r="W69" s="102"/>
      <c r="X69" s="102">
        <f t="shared" si="10"/>
        <v>0</v>
      </c>
      <c r="Y69" s="163">
        <f t="shared" si="11"/>
        <v>0</v>
      </c>
      <c r="Z69" s="102">
        <f t="shared" si="12"/>
        <v>0</v>
      </c>
      <c r="AA69" s="102"/>
      <c r="AB69" s="102">
        <f t="shared" si="13"/>
        <v>0</v>
      </c>
      <c r="AC69" s="163">
        <f t="shared" si="14"/>
        <v>0</v>
      </c>
      <c r="AD69" s="102">
        <f t="shared" si="15"/>
        <v>0</v>
      </c>
      <c r="AE69" s="102"/>
      <c r="AF69" s="102">
        <f t="shared" si="16"/>
        <v>0</v>
      </c>
      <c r="AG69" s="163">
        <f t="shared" si="17"/>
        <v>0</v>
      </c>
      <c r="AH69" s="102">
        <f t="shared" si="18"/>
        <v>0</v>
      </c>
      <c r="AI69" s="102"/>
      <c r="AJ69" s="102">
        <f t="shared" si="19"/>
        <v>0</v>
      </c>
      <c r="AK69" s="163">
        <f t="shared" si="20"/>
        <v>0</v>
      </c>
      <c r="AL69" s="102">
        <f t="shared" si="21"/>
        <v>0</v>
      </c>
      <c r="AM69" s="102"/>
      <c r="AN69" s="102">
        <f t="shared" si="22"/>
        <v>0</v>
      </c>
      <c r="AO69" s="163">
        <f t="shared" si="23"/>
        <v>0</v>
      </c>
      <c r="AP69" s="102">
        <f t="shared" si="24"/>
        <v>0</v>
      </c>
      <c r="AQ69" s="102"/>
      <c r="AR69" s="102">
        <f t="shared" si="25"/>
        <v>0</v>
      </c>
      <c r="AS69" s="163">
        <f t="shared" si="26"/>
        <v>0</v>
      </c>
      <c r="AT69" s="102">
        <f t="shared" si="27"/>
        <v>0</v>
      </c>
      <c r="AU69" s="102"/>
      <c r="AV69" s="102">
        <f t="shared" si="28"/>
        <v>0</v>
      </c>
      <c r="AW69" s="163">
        <f t="shared" si="29"/>
        <v>0</v>
      </c>
      <c r="AX69" s="102">
        <f t="shared" si="30"/>
        <v>0</v>
      </c>
      <c r="AY69" s="102"/>
      <c r="AZ69" s="102">
        <f t="shared" si="31"/>
        <v>0</v>
      </c>
      <c r="BA69" s="163">
        <f t="shared" si="32"/>
        <v>0</v>
      </c>
      <c r="BB69" s="102">
        <f t="shared" si="33"/>
        <v>0</v>
      </c>
      <c r="BC69" s="102"/>
      <c r="BD69" s="102">
        <f t="shared" si="34"/>
        <v>0</v>
      </c>
      <c r="BE69" s="163">
        <f t="shared" si="35"/>
        <v>0</v>
      </c>
      <c r="BF69" s="102">
        <f t="shared" si="36"/>
        <v>0</v>
      </c>
      <c r="BG69" s="102"/>
      <c r="BH69" s="102">
        <f t="shared" si="37"/>
        <v>0</v>
      </c>
      <c r="BI69" s="163">
        <f t="shared" si="38"/>
        <v>0</v>
      </c>
      <c r="BJ69" s="102">
        <f t="shared" si="39"/>
        <v>0</v>
      </c>
      <c r="BK69" s="102"/>
      <c r="BL69" s="102">
        <f t="shared" si="40"/>
        <v>0</v>
      </c>
      <c r="BM69" s="163">
        <f t="shared" si="41"/>
        <v>0</v>
      </c>
      <c r="BN69" s="102">
        <f t="shared" si="42"/>
        <v>0</v>
      </c>
      <c r="BO69" s="102"/>
      <c r="BP69" s="102">
        <f t="shared" si="43"/>
        <v>0</v>
      </c>
      <c r="BQ69" s="163">
        <f t="shared" si="44"/>
        <v>0</v>
      </c>
      <c r="BR69" s="102">
        <f t="shared" si="45"/>
        <v>0</v>
      </c>
      <c r="BS69" s="102"/>
      <c r="BT69" s="102">
        <f t="shared" si="46"/>
        <v>0</v>
      </c>
      <c r="BU69" s="163">
        <f t="shared" si="47"/>
        <v>0</v>
      </c>
      <c r="BV69" s="102">
        <f t="shared" si="48"/>
        <v>0</v>
      </c>
      <c r="BW69" s="102"/>
      <c r="BX69" s="102">
        <f t="shared" si="49"/>
        <v>0</v>
      </c>
      <c r="BY69" s="163">
        <f t="shared" si="50"/>
        <v>0</v>
      </c>
      <c r="BZ69" s="102">
        <f t="shared" si="51"/>
        <v>0</v>
      </c>
      <c r="CA69" s="102">
        <f t="shared" si="52"/>
        <v>0</v>
      </c>
      <c r="CB69" s="102">
        <f t="shared" si="53"/>
        <v>0</v>
      </c>
      <c r="CC69" s="139"/>
      <c r="CE69" s="163">
        <f t="shared" si="54"/>
        <v>0</v>
      </c>
      <c r="CF69" s="102">
        <f t="shared" si="55"/>
        <v>0</v>
      </c>
      <c r="CG69" s="102"/>
      <c r="CH69" s="102">
        <f t="shared" si="56"/>
        <v>0</v>
      </c>
      <c r="CI69" s="163">
        <f t="shared" si="57"/>
        <v>0</v>
      </c>
      <c r="CJ69" s="102">
        <f t="shared" si="58"/>
        <v>0</v>
      </c>
      <c r="CK69" s="102"/>
      <c r="CL69" s="102">
        <f t="shared" si="59"/>
        <v>0</v>
      </c>
      <c r="CM69" s="163">
        <f t="shared" si="60"/>
        <v>0</v>
      </c>
      <c r="CN69" s="102">
        <f t="shared" si="61"/>
        <v>0</v>
      </c>
      <c r="CO69" s="102"/>
      <c r="CP69" s="102">
        <f t="shared" si="62"/>
        <v>0</v>
      </c>
      <c r="CQ69" s="163">
        <f t="shared" si="63"/>
        <v>0</v>
      </c>
      <c r="CR69" s="102">
        <f t="shared" si="64"/>
        <v>0</v>
      </c>
      <c r="CS69" s="102"/>
      <c r="CT69" s="102">
        <f t="shared" si="65"/>
        <v>0</v>
      </c>
      <c r="CU69" s="163">
        <f t="shared" si="66"/>
        <v>0</v>
      </c>
      <c r="CV69" s="102">
        <f t="shared" si="67"/>
        <v>0</v>
      </c>
      <c r="CW69" s="102">
        <f t="shared" si="68"/>
        <v>0</v>
      </c>
      <c r="CX69" s="102">
        <f t="shared" si="69"/>
        <v>0</v>
      </c>
      <c r="CY69" s="102">
        <f t="shared" si="70"/>
        <v>0</v>
      </c>
      <c r="CZ69" s="102">
        <f t="shared" si="71"/>
        <v>0</v>
      </c>
    </row>
    <row r="70" spans="1:302" s="135" customFormat="1" ht="21">
      <c r="A70" s="181" t="s">
        <v>250</v>
      </c>
      <c r="B70" s="191" t="s">
        <v>351</v>
      </c>
      <c r="C70" s="192"/>
      <c r="D70" s="192"/>
      <c r="E70" s="192"/>
      <c r="F70" s="190">
        <f>день_десятый!Z56</f>
        <v>0.3</v>
      </c>
      <c r="G70" s="145">
        <v>380</v>
      </c>
      <c r="H70" s="183">
        <f t="shared" si="73"/>
        <v>114</v>
      </c>
      <c r="I70" s="184"/>
      <c r="J70" s="185"/>
      <c r="K70" s="183">
        <f>(F70*2)</f>
        <v>0.6</v>
      </c>
      <c r="L70" s="183">
        <f t="shared" ref="L70" si="74">K70*G70</f>
        <v>228</v>
      </c>
      <c r="M70" s="145">
        <f t="shared" ref="M70:N70" si="75">K70*20</f>
        <v>12</v>
      </c>
      <c r="N70" s="175">
        <f t="shared" si="75"/>
        <v>4560</v>
      </c>
      <c r="O70" s="175">
        <v>0.8</v>
      </c>
      <c r="P70" s="175">
        <f t="shared" ref="P70" si="76">O70*G70</f>
        <v>304</v>
      </c>
      <c r="Q70" s="186">
        <f>K70*20</f>
        <v>12</v>
      </c>
      <c r="R70" s="175">
        <f>L70*20</f>
        <v>4560</v>
      </c>
      <c r="S70" s="175">
        <v>0.8</v>
      </c>
      <c r="T70" s="175">
        <f t="shared" ref="T70" si="77">S70*G70</f>
        <v>304</v>
      </c>
      <c r="U70" s="187">
        <f>K70*20</f>
        <v>12</v>
      </c>
      <c r="V70" s="175">
        <f>L70*20</f>
        <v>4560</v>
      </c>
      <c r="W70" s="175">
        <v>0.8</v>
      </c>
      <c r="X70" s="175">
        <f t="shared" ref="X70" si="78">W70*G70</f>
        <v>304</v>
      </c>
      <c r="Y70" s="187">
        <f>K70*20</f>
        <v>12</v>
      </c>
      <c r="Z70" s="175">
        <f>L70*20</f>
        <v>4560</v>
      </c>
      <c r="AA70" s="175">
        <v>0.8</v>
      </c>
      <c r="AB70" s="175">
        <f t="shared" ref="AB70" si="79">AA70*G70</f>
        <v>304</v>
      </c>
      <c r="AC70" s="187">
        <f>K70*20</f>
        <v>12</v>
      </c>
      <c r="AD70" s="175">
        <f>L70*20</f>
        <v>4560</v>
      </c>
      <c r="AE70" s="175">
        <v>0.8</v>
      </c>
      <c r="AF70" s="175">
        <f t="shared" ref="AF70" si="80">AE70*G70</f>
        <v>304</v>
      </c>
      <c r="AG70" s="187">
        <f>K70*20</f>
        <v>12</v>
      </c>
      <c r="AH70" s="175">
        <f>L70*20</f>
        <v>4560</v>
      </c>
      <c r="AI70" s="175">
        <v>0.8</v>
      </c>
      <c r="AJ70" s="175">
        <f t="shared" ref="AJ70" si="81">AI70*G70</f>
        <v>304</v>
      </c>
      <c r="AK70" s="187">
        <f>K70*15</f>
        <v>9</v>
      </c>
      <c r="AL70" s="175">
        <f>L70*15</f>
        <v>3420</v>
      </c>
      <c r="AM70" s="175">
        <v>0.6</v>
      </c>
      <c r="AN70" s="175">
        <f t="shared" ref="AN70" si="82">AM70*G70</f>
        <v>228</v>
      </c>
      <c r="AO70" s="187">
        <f>K70*15</f>
        <v>9</v>
      </c>
      <c r="AP70" s="175">
        <f>L70*15</f>
        <v>3420</v>
      </c>
      <c r="AQ70" s="175">
        <v>0.6</v>
      </c>
      <c r="AR70" s="175">
        <f t="shared" ref="AR70" si="83">AQ70*G70</f>
        <v>228</v>
      </c>
      <c r="AS70" s="187">
        <f>K70*25</f>
        <v>15</v>
      </c>
      <c r="AT70" s="175">
        <f>L70*25</f>
        <v>5700</v>
      </c>
      <c r="AU70" s="175">
        <v>1</v>
      </c>
      <c r="AV70" s="175">
        <f t="shared" ref="AV70" si="84">AU70*G70</f>
        <v>380</v>
      </c>
      <c r="AW70" s="187">
        <f>K70*20</f>
        <v>12</v>
      </c>
      <c r="AX70" s="175">
        <f>L70*20</f>
        <v>4560</v>
      </c>
      <c r="AY70" s="175">
        <v>0.8</v>
      </c>
      <c r="AZ70" s="175">
        <f t="shared" ref="AZ70" si="85">AY70*G70</f>
        <v>304</v>
      </c>
      <c r="BA70" s="187">
        <f>K70*25</f>
        <v>15</v>
      </c>
      <c r="BB70" s="175">
        <f>L70*25</f>
        <v>5700</v>
      </c>
      <c r="BC70" s="175">
        <v>1</v>
      </c>
      <c r="BD70" s="175">
        <f t="shared" ref="BD70" si="86">BC70*G70</f>
        <v>380</v>
      </c>
      <c r="BE70" s="187">
        <f>K70*15</f>
        <v>9</v>
      </c>
      <c r="BF70" s="175">
        <f>L70*15</f>
        <v>3420</v>
      </c>
      <c r="BG70" s="175">
        <v>0.6</v>
      </c>
      <c r="BH70" s="175">
        <f t="shared" ref="BH70" si="87">BG70*G70</f>
        <v>228</v>
      </c>
      <c r="BI70" s="187">
        <f>K70*15</f>
        <v>9</v>
      </c>
      <c r="BJ70" s="175">
        <f>L70*15</f>
        <v>3420</v>
      </c>
      <c r="BK70" s="175">
        <v>0.6</v>
      </c>
      <c r="BL70" s="175">
        <f t="shared" ref="BL70" si="88">BK70*G70</f>
        <v>228</v>
      </c>
      <c r="BM70" s="187">
        <f>K70*10</f>
        <v>6</v>
      </c>
      <c r="BN70" s="175">
        <f>L70*10</f>
        <v>2280</v>
      </c>
      <c r="BO70" s="175">
        <v>0.4</v>
      </c>
      <c r="BP70" s="175">
        <f t="shared" ref="BP70" si="89">BO70*G70</f>
        <v>152</v>
      </c>
      <c r="BQ70" s="187">
        <f>K70*15</f>
        <v>9</v>
      </c>
      <c r="BR70" s="175">
        <f>L70*15</f>
        <v>3420</v>
      </c>
      <c r="BS70" s="175">
        <v>0.6</v>
      </c>
      <c r="BT70" s="175">
        <f t="shared" ref="BT70" si="90">BS70*G70</f>
        <v>228</v>
      </c>
      <c r="BU70" s="187">
        <f>K70*8</f>
        <v>4.8</v>
      </c>
      <c r="BV70" s="175">
        <f>L70*8</f>
        <v>1824</v>
      </c>
      <c r="BW70" s="175">
        <v>0.32</v>
      </c>
      <c r="BX70" s="175">
        <f t="shared" ref="BX70" si="91">BW70*G70</f>
        <v>121.60000000000001</v>
      </c>
      <c r="BY70" s="187">
        <f>M70+Q70+U70+Y70+AC70+AG70+AK70+AO70+AS70+AW70+BA70+BE70+BI70+BM70+BQ70+BU70</f>
        <v>169.8</v>
      </c>
      <c r="BZ70" s="175">
        <f>N70+R70+V70+Z70+AD70+AH70+AL70+AP70+AT70+AX70+BB70+BF70+BJ70+BN70+BR70+BV70</f>
        <v>64524</v>
      </c>
      <c r="CA70" s="175">
        <f t="shared" ref="CA70:CB70" si="92">O70+S70+W70+AA70+AE70+AI70+AM70+AQ70+AU70+AY70+BC70+BG70+BK70+BO70+BS70+BW70</f>
        <v>11.319999999999999</v>
      </c>
      <c r="CB70" s="175">
        <f t="shared" si="92"/>
        <v>4301.6000000000004</v>
      </c>
      <c r="CC70" s="188"/>
      <c r="CD70" s="184"/>
      <c r="CE70" s="187">
        <f>K70*10</f>
        <v>6</v>
      </c>
      <c r="CF70" s="175">
        <f>L70*10</f>
        <v>2280</v>
      </c>
      <c r="CG70" s="175">
        <v>0.4</v>
      </c>
      <c r="CH70" s="175">
        <f t="shared" ref="CH70" si="93">CG70*G70</f>
        <v>152</v>
      </c>
      <c r="CI70" s="187">
        <f>K70*15</f>
        <v>9</v>
      </c>
      <c r="CJ70" s="175">
        <f>L70*15</f>
        <v>3420</v>
      </c>
      <c r="CK70" s="175">
        <v>0.6</v>
      </c>
      <c r="CL70" s="175">
        <f t="shared" ref="CL70" si="94">CK70*G70</f>
        <v>228</v>
      </c>
      <c r="CM70" s="187">
        <f>K70*10</f>
        <v>6</v>
      </c>
      <c r="CN70" s="175">
        <f>L70*10</f>
        <v>2280</v>
      </c>
      <c r="CO70" s="175">
        <v>0.4</v>
      </c>
      <c r="CP70" s="175">
        <f t="shared" ref="CP70" si="95">CO70*G70</f>
        <v>152</v>
      </c>
      <c r="CQ70" s="187">
        <f>K70*60</f>
        <v>36</v>
      </c>
      <c r="CR70" s="175">
        <f>L70*60</f>
        <v>13680</v>
      </c>
      <c r="CS70" s="175">
        <v>2.4</v>
      </c>
      <c r="CT70" s="175">
        <f t="shared" ref="CT70" si="96">CS70*G70</f>
        <v>912</v>
      </c>
      <c r="CU70" s="187">
        <f>CE70+CI70+CM70+CQ70</f>
        <v>57</v>
      </c>
      <c r="CV70" s="175">
        <f>CF70+CJ70+CN70+CR70</f>
        <v>21660</v>
      </c>
      <c r="CW70" s="175">
        <f t="shared" ref="CW70:CX70" si="97">CG70+CK70+CO70+CS70</f>
        <v>3.8</v>
      </c>
      <c r="CX70" s="175">
        <f t="shared" si="97"/>
        <v>1444</v>
      </c>
      <c r="CY70" s="175">
        <f t="shared" ref="CY70" si="98">CA70+CW70</f>
        <v>15.119999999999997</v>
      </c>
      <c r="CZ70" s="175">
        <f t="shared" ref="CZ70" si="99">CB70+CX70</f>
        <v>5745.6</v>
      </c>
      <c r="DA70" s="184"/>
      <c r="DB70" s="184"/>
      <c r="DC70" s="184"/>
      <c r="DD70" s="184"/>
      <c r="DE70" s="184"/>
      <c r="DF70" s="184"/>
      <c r="DG70" s="184"/>
      <c r="DH70" s="184"/>
      <c r="DI70" s="184"/>
      <c r="DJ70" s="184"/>
      <c r="DK70" s="184"/>
      <c r="DL70" s="184"/>
      <c r="DM70" s="184"/>
      <c r="DN70" s="184"/>
      <c r="DO70" s="184"/>
      <c r="DP70" s="184"/>
      <c r="DQ70" s="184"/>
      <c r="DR70" s="184"/>
      <c r="DS70" s="184"/>
      <c r="DT70" s="184"/>
      <c r="DU70" s="184"/>
      <c r="DV70" s="184"/>
      <c r="DW70" s="184"/>
      <c r="DX70" s="184"/>
      <c r="DY70" s="184"/>
      <c r="DZ70" s="184"/>
      <c r="EA70" s="184"/>
      <c r="EB70" s="184"/>
      <c r="EC70" s="184"/>
      <c r="ED70" s="184"/>
      <c r="EE70" s="184"/>
      <c r="EF70" s="184"/>
      <c r="EG70" s="184"/>
      <c r="EH70" s="184"/>
      <c r="EI70" s="184"/>
      <c r="EJ70" s="184"/>
      <c r="EK70" s="184"/>
      <c r="EL70" s="184"/>
      <c r="EM70" s="184"/>
      <c r="EN70" s="184"/>
      <c r="EO70" s="184"/>
      <c r="EP70" s="184"/>
      <c r="EQ70" s="184"/>
      <c r="ER70" s="184"/>
      <c r="ES70" s="184"/>
      <c r="ET70" s="184"/>
      <c r="EU70" s="184"/>
      <c r="EV70" s="184"/>
      <c r="EW70" s="184"/>
      <c r="EX70" s="184"/>
      <c r="EY70" s="184"/>
      <c r="EZ70" s="184"/>
      <c r="FA70" s="184"/>
      <c r="FB70" s="184"/>
      <c r="FC70" s="184"/>
      <c r="FD70" s="184"/>
      <c r="FE70" s="184"/>
      <c r="FF70" s="184"/>
      <c r="FG70" s="184"/>
      <c r="FH70" s="184"/>
      <c r="FI70" s="184"/>
      <c r="FJ70" s="184"/>
      <c r="FK70" s="184"/>
      <c r="FL70" s="184"/>
      <c r="FM70" s="184"/>
      <c r="FN70" s="184"/>
      <c r="FO70" s="184"/>
      <c r="FP70" s="184"/>
      <c r="FQ70" s="184"/>
      <c r="FR70" s="184"/>
      <c r="FS70" s="184"/>
      <c r="FT70" s="184"/>
      <c r="FU70" s="184"/>
      <c r="FV70" s="184"/>
      <c r="FW70" s="184"/>
      <c r="FX70" s="184"/>
      <c r="FY70" s="184"/>
      <c r="FZ70" s="184"/>
      <c r="GA70" s="184"/>
      <c r="GB70" s="184"/>
      <c r="GC70" s="184"/>
      <c r="GD70" s="184"/>
      <c r="GE70" s="184"/>
      <c r="GF70" s="184"/>
      <c r="GG70" s="184"/>
      <c r="GH70" s="184"/>
      <c r="GI70" s="184"/>
      <c r="GJ70" s="184"/>
      <c r="GK70" s="184"/>
      <c r="GL70" s="184"/>
      <c r="GM70" s="184"/>
      <c r="GN70" s="184"/>
      <c r="GO70" s="184"/>
      <c r="GP70" s="184"/>
      <c r="GQ70" s="184"/>
      <c r="GR70" s="184"/>
      <c r="GS70" s="184"/>
      <c r="GT70" s="184"/>
      <c r="GU70" s="184"/>
      <c r="GV70" s="184"/>
      <c r="GW70" s="184"/>
      <c r="GX70" s="184"/>
      <c r="GY70" s="184"/>
      <c r="GZ70" s="184"/>
      <c r="HA70" s="184"/>
      <c r="HB70" s="184"/>
      <c r="HC70" s="184"/>
      <c r="HD70" s="184"/>
      <c r="HE70" s="184"/>
      <c r="HF70" s="184"/>
      <c r="HG70" s="184"/>
      <c r="HH70" s="184"/>
      <c r="HI70" s="184"/>
      <c r="HJ70" s="184"/>
      <c r="HK70" s="184"/>
      <c r="HL70" s="184"/>
      <c r="HM70" s="184"/>
      <c r="HN70" s="184"/>
      <c r="HO70" s="184"/>
      <c r="HP70" s="184"/>
      <c r="HQ70" s="184"/>
      <c r="HR70" s="184"/>
      <c r="HS70" s="184"/>
      <c r="HT70" s="184"/>
      <c r="HU70" s="184"/>
      <c r="HV70" s="184"/>
      <c r="HW70" s="184"/>
      <c r="HX70" s="184"/>
      <c r="HY70" s="184"/>
      <c r="HZ70" s="184"/>
      <c r="IA70" s="184"/>
      <c r="IB70" s="184"/>
      <c r="IC70" s="184"/>
      <c r="ID70" s="184"/>
      <c r="IE70" s="184"/>
      <c r="IF70" s="184"/>
      <c r="IG70" s="184"/>
      <c r="IH70" s="184"/>
      <c r="II70" s="184"/>
      <c r="IJ70" s="184"/>
      <c r="IK70" s="184"/>
      <c r="IL70" s="184"/>
      <c r="IM70" s="184"/>
      <c r="IN70" s="184"/>
      <c r="IO70" s="184"/>
      <c r="IP70" s="184"/>
      <c r="IQ70" s="184"/>
      <c r="IR70" s="184"/>
      <c r="IS70" s="184"/>
      <c r="IT70" s="184"/>
      <c r="IU70" s="184"/>
      <c r="IV70" s="184"/>
      <c r="IW70" s="184"/>
      <c r="IX70" s="184"/>
      <c r="IY70" s="184"/>
      <c r="IZ70" s="184"/>
      <c r="JA70" s="184"/>
      <c r="JB70" s="184"/>
      <c r="JC70" s="184"/>
      <c r="JD70" s="184"/>
      <c r="JE70" s="184"/>
      <c r="JF70" s="184"/>
      <c r="JG70" s="184"/>
      <c r="JH70" s="184"/>
      <c r="JI70" s="184"/>
      <c r="JJ70" s="184"/>
      <c r="JK70" s="184"/>
      <c r="JL70" s="184"/>
      <c r="JM70" s="184"/>
      <c r="JN70" s="184"/>
      <c r="JO70" s="184"/>
      <c r="JP70" s="184"/>
      <c r="JQ70" s="184"/>
      <c r="JR70" s="184"/>
      <c r="JS70" s="184"/>
      <c r="JT70" s="184"/>
      <c r="JU70" s="184"/>
      <c r="JV70" s="184"/>
      <c r="JW70" s="184"/>
      <c r="JX70" s="184"/>
      <c r="JY70" s="184"/>
      <c r="JZ70" s="184"/>
      <c r="KA70" s="184"/>
      <c r="KB70" s="184"/>
      <c r="KC70" s="184"/>
      <c r="KD70" s="184"/>
      <c r="KE70" s="184"/>
      <c r="KF70" s="184"/>
      <c r="KG70" s="184"/>
      <c r="KH70" s="184"/>
      <c r="KI70" s="184"/>
      <c r="KJ70" s="184"/>
      <c r="KK70" s="184"/>
      <c r="KL70" s="184"/>
      <c r="KM70" s="184"/>
      <c r="KN70" s="184"/>
      <c r="KO70" s="184"/>
      <c r="KP70" s="184"/>
    </row>
    <row r="71" spans="1:302" ht="20.25" customHeight="1">
      <c r="A71" s="227" t="s">
        <v>251</v>
      </c>
      <c r="B71" s="227"/>
      <c r="C71" s="227"/>
      <c r="D71" s="227"/>
      <c r="E71" s="228"/>
      <c r="F71" s="99" t="e">
        <f>SUM(F5:F70)</f>
        <v>#REF!</v>
      </c>
      <c r="G71" s="101">
        <f>SUM(G5:G48)</f>
        <v>10068.049999999999</v>
      </c>
      <c r="H71" s="141" t="e">
        <f>SUM(H5:H70)</f>
        <v>#REF!</v>
      </c>
      <c r="I71" s="140">
        <f>SUM(I5:I48)</f>
        <v>0</v>
      </c>
      <c r="J71" s="140" t="s">
        <v>251</v>
      </c>
      <c r="K71" s="106">
        <f t="shared" ref="K71:BZ71" si="100">SUM(K5:K70)</f>
        <v>311.38283000000007</v>
      </c>
      <c r="L71" s="106">
        <f t="shared" si="100"/>
        <v>41300.206950000007</v>
      </c>
      <c r="M71" s="106">
        <f t="shared" si="100"/>
        <v>6227.6565999999993</v>
      </c>
      <c r="N71" s="106">
        <f t="shared" si="100"/>
        <v>826004.13899999985</v>
      </c>
      <c r="O71" s="199" t="s">
        <v>441</v>
      </c>
      <c r="P71" s="106">
        <f>SUM(P5:P70)</f>
        <v>58154.953000000001</v>
      </c>
      <c r="Q71" s="106">
        <f t="shared" si="100"/>
        <v>6227.6565999999993</v>
      </c>
      <c r="R71" s="106">
        <f t="shared" si="100"/>
        <v>826004.13899999985</v>
      </c>
      <c r="S71" s="199" t="s">
        <v>302</v>
      </c>
      <c r="T71" s="106">
        <f>SUM(T5:T70)</f>
        <v>58154.953000000001</v>
      </c>
      <c r="U71" s="163">
        <f t="shared" si="100"/>
        <v>6227.6565999999993</v>
      </c>
      <c r="V71" s="102">
        <f t="shared" si="100"/>
        <v>826004.13899999985</v>
      </c>
      <c r="W71" s="196" t="s">
        <v>442</v>
      </c>
      <c r="X71" s="102">
        <f>SUM(X5:X70)</f>
        <v>58154.953000000001</v>
      </c>
      <c r="Y71" s="198">
        <f t="shared" si="100"/>
        <v>6227.6565999999993</v>
      </c>
      <c r="Z71" s="102">
        <f t="shared" si="100"/>
        <v>826004.13899999985</v>
      </c>
      <c r="AA71" s="196" t="s">
        <v>443</v>
      </c>
      <c r="AB71" s="102">
        <f>SUM(AB5:AB70)</f>
        <v>58154.953000000001</v>
      </c>
      <c r="AC71" s="163">
        <f t="shared" si="100"/>
        <v>6227.6565999999993</v>
      </c>
      <c r="AD71" s="102">
        <f t="shared" si="100"/>
        <v>826004.13899999985</v>
      </c>
      <c r="AE71" s="196" t="s">
        <v>444</v>
      </c>
      <c r="AF71" s="102">
        <f>SUM(AF5:AF70)</f>
        <v>58154.953000000001</v>
      </c>
      <c r="AG71" s="163">
        <f t="shared" si="100"/>
        <v>6227.6565999999993</v>
      </c>
      <c r="AH71" s="102">
        <f t="shared" si="100"/>
        <v>826004.13899999985</v>
      </c>
      <c r="AI71" s="196" t="s">
        <v>445</v>
      </c>
      <c r="AJ71" s="102">
        <f>SUM(AJ5:AJ70)</f>
        <v>58154.953000000001</v>
      </c>
      <c r="AK71" s="163">
        <f t="shared" si="100"/>
        <v>4670.7424499999997</v>
      </c>
      <c r="AL71" s="102">
        <f t="shared" si="100"/>
        <v>619503.10424999997</v>
      </c>
      <c r="AM71" s="196" t="s">
        <v>446</v>
      </c>
      <c r="AN71" s="102">
        <f>SUM(AN5:AN70)</f>
        <v>43797.6345</v>
      </c>
      <c r="AO71" s="163">
        <f t="shared" si="100"/>
        <v>4670.7424499999997</v>
      </c>
      <c r="AP71" s="102">
        <f t="shared" si="100"/>
        <v>619503.10424999997</v>
      </c>
      <c r="AQ71" s="196" t="s">
        <v>447</v>
      </c>
      <c r="AR71" s="102">
        <f>SUM(AR5:AR70)</f>
        <v>43797.6345</v>
      </c>
      <c r="AS71" s="163">
        <f t="shared" si="100"/>
        <v>7784.5707499999971</v>
      </c>
      <c r="AT71" s="102">
        <f t="shared" si="100"/>
        <v>1032505.17375</v>
      </c>
      <c r="AU71" s="196" t="s">
        <v>448</v>
      </c>
      <c r="AV71" s="102">
        <f>SUM(AV5:AV70)</f>
        <v>72502.100999999995</v>
      </c>
      <c r="AW71" s="163">
        <f t="shared" si="100"/>
        <v>6227.6565999999993</v>
      </c>
      <c r="AX71" s="102">
        <f t="shared" si="100"/>
        <v>826004.13899999985</v>
      </c>
      <c r="AY71" s="196" t="s">
        <v>449</v>
      </c>
      <c r="AZ71" s="102">
        <f>SUM(AZ5:AZ70)</f>
        <v>58154.953000000001</v>
      </c>
      <c r="BA71" s="163">
        <f t="shared" si="100"/>
        <v>7784.5707499999971</v>
      </c>
      <c r="BB71" s="102">
        <f t="shared" si="100"/>
        <v>1032505.17375</v>
      </c>
      <c r="BC71" s="196" t="s">
        <v>450</v>
      </c>
      <c r="BD71" s="102">
        <f>SUM(BD5:BD70)</f>
        <v>72502.100999999995</v>
      </c>
      <c r="BE71" s="163">
        <f t="shared" si="100"/>
        <v>4670.7424499999997</v>
      </c>
      <c r="BF71" s="102">
        <f t="shared" si="100"/>
        <v>619503.10424999997</v>
      </c>
      <c r="BG71" s="196" t="s">
        <v>451</v>
      </c>
      <c r="BH71" s="102">
        <f>SUM(BH5:BH70)</f>
        <v>43797.6345</v>
      </c>
      <c r="BI71" s="163">
        <f t="shared" si="100"/>
        <v>4670.7424499999997</v>
      </c>
      <c r="BJ71" s="102">
        <f t="shared" si="100"/>
        <v>619503.10424999997</v>
      </c>
      <c r="BK71" s="196" t="s">
        <v>310</v>
      </c>
      <c r="BL71" s="102">
        <f>SUM(BL5:BL70)</f>
        <v>43797.6345</v>
      </c>
      <c r="BM71" s="163">
        <f t="shared" si="100"/>
        <v>3113.8282999999997</v>
      </c>
      <c r="BN71" s="102">
        <f t="shared" si="100"/>
        <v>413002.06949999993</v>
      </c>
      <c r="BO71" s="196" t="s">
        <v>452</v>
      </c>
      <c r="BP71" s="102">
        <f>SUM(BP5:BP70)</f>
        <v>29521.0265</v>
      </c>
      <c r="BQ71" s="163">
        <f t="shared" si="100"/>
        <v>4670.7424499999997</v>
      </c>
      <c r="BR71" s="102">
        <f t="shared" si="100"/>
        <v>619503.10424999997</v>
      </c>
      <c r="BS71" s="196" t="s">
        <v>453</v>
      </c>
      <c r="BT71" s="102">
        <f>SUM(BT5:BT70)</f>
        <v>43797.6345</v>
      </c>
      <c r="BU71" s="163">
        <f t="shared" si="100"/>
        <v>2491.0626400000006</v>
      </c>
      <c r="BV71" s="102">
        <f t="shared" si="100"/>
        <v>330401.65560000006</v>
      </c>
      <c r="BW71" s="196" t="s">
        <v>454</v>
      </c>
      <c r="BX71" s="102">
        <v>23504.43</v>
      </c>
      <c r="BY71" s="170">
        <f t="shared" si="100"/>
        <v>88121.340890000007</v>
      </c>
      <c r="BZ71" s="170">
        <f t="shared" si="100"/>
        <v>11687958.566850001</v>
      </c>
      <c r="CA71" s="175">
        <f>SUM(CA5:CA70)</f>
        <v>7249.1759999999986</v>
      </c>
      <c r="CB71" s="175">
        <f>SUM(CB5:CB70)</f>
        <v>824102.80200000014</v>
      </c>
      <c r="CC71" s="178"/>
      <c r="CE71" s="163">
        <f t="shared" ref="CE71:CV71" si="101">SUM(CE5:CE70)</f>
        <v>3113.8282999999997</v>
      </c>
      <c r="CF71" s="102">
        <f t="shared" si="101"/>
        <v>413002.06949999993</v>
      </c>
      <c r="CG71" s="197" t="s">
        <v>302</v>
      </c>
      <c r="CH71" s="102">
        <f>SUM(CH5:CH70)</f>
        <v>29521.0265</v>
      </c>
      <c r="CI71" s="163">
        <f t="shared" si="101"/>
        <v>4670.7424499999997</v>
      </c>
      <c r="CJ71" s="102">
        <f t="shared" si="101"/>
        <v>619503.10424999997</v>
      </c>
      <c r="CK71" s="197" t="s">
        <v>442</v>
      </c>
      <c r="CL71" s="102">
        <f>SUM(CL5:CL70)</f>
        <v>43797.6345</v>
      </c>
      <c r="CM71" s="163">
        <f t="shared" si="101"/>
        <v>3113.8282999999997</v>
      </c>
      <c r="CN71" s="102">
        <f t="shared" si="101"/>
        <v>413002.06949999993</v>
      </c>
      <c r="CO71" s="197" t="s">
        <v>455</v>
      </c>
      <c r="CP71" s="102">
        <f>SUM(CP5:CP70)</f>
        <v>29521.0265</v>
      </c>
      <c r="CQ71" s="163">
        <f t="shared" si="101"/>
        <v>18682.969799999999</v>
      </c>
      <c r="CR71" s="102">
        <f t="shared" si="101"/>
        <v>2478012.4169999999</v>
      </c>
      <c r="CS71" s="197" t="s">
        <v>456</v>
      </c>
      <c r="CT71" s="102">
        <f>SUM(CT5:CT70)</f>
        <v>173582.12899999999</v>
      </c>
      <c r="CU71" s="169">
        <f t="shared" si="101"/>
        <v>29581.36885000001</v>
      </c>
      <c r="CV71" s="170">
        <f t="shared" si="101"/>
        <v>3923519.6602500002</v>
      </c>
      <c r="CW71" s="175">
        <f>SUM(CW5:CW70)</f>
        <v>2433.1772000000001</v>
      </c>
      <c r="CX71" s="175">
        <f>SUM(CX5:CX70)</f>
        <v>276421.81649999996</v>
      </c>
      <c r="CY71" s="102">
        <f>SUM(CY5:CY70)</f>
        <v>9682.35</v>
      </c>
      <c r="CZ71" s="170">
        <f>SUM(CZ5:CZ70)</f>
        <v>1100524.3200000003</v>
      </c>
    </row>
    <row r="72" spans="1:302"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BX72" s="1" t="s">
        <v>355</v>
      </c>
      <c r="CV72" s="171"/>
      <c r="CZ72" s="179"/>
    </row>
    <row r="73" spans="1:302">
      <c r="J73" s="138"/>
      <c r="K73" s="138"/>
      <c r="L73" s="138"/>
      <c r="M73" s="138"/>
      <c r="N73" s="138"/>
      <c r="O73" s="138"/>
      <c r="P73" s="195">
        <f>P71+T71+X71+AB71+AF71+AJ71+AN71+AR71+AV71+AZ71+BD71+BH71+BL71+BP71+BT71+BX71+CH71+CL71+CP71+CT71</f>
        <v>1100524.3185000003</v>
      </c>
      <c r="Q73" s="138"/>
      <c r="R73" s="138"/>
      <c r="S73" s="138"/>
      <c r="T73" s="138"/>
      <c r="U73" s="138"/>
      <c r="BX73" s="184">
        <v>23504.43</v>
      </c>
    </row>
    <row r="74" spans="1:302"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</row>
  </sheetData>
  <sheetProtection formatCells="0" formatColumns="0" formatRows="0" insertColumns="0" insertRows="0" insertHyperlinks="0" deleteColumns="0" deleteRows="0" sort="0" autoFilter="0" pivotTables="0"/>
  <customSheetViews>
    <customSheetView guid="{8B50E8DE-2A80-4068-88C6-C4F2311B0544}" fitToPage="1" hiddenRows="1" topLeftCell="A37">
      <selection activeCell="F68" sqref="F68"/>
      <pageMargins left="0.7" right="0.7" top="0.75" bottom="0.75" header="0.51181102362204689" footer="0.51181102362204689"/>
      <printOptions gridLines="1"/>
      <pageSetup paperSize="9" fitToHeight="0" orientation="landscape" horizontalDpi="300" verticalDpi="300" r:id="rId1"/>
    </customSheetView>
  </customSheetViews>
  <mergeCells count="60">
    <mergeCell ref="A3:A4"/>
    <mergeCell ref="B3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6:E66"/>
    <mergeCell ref="A71:E71"/>
  </mergeCells>
  <printOptions gridLines="1"/>
  <pageMargins left="0.7" right="0.7" top="0.75" bottom="0.75" header="0.51181102362204689" footer="0.51181102362204689"/>
  <pageSetup paperSize="9" scale="12" orientation="landscape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Q74"/>
  <sheetViews>
    <sheetView workbookViewId="0">
      <selection activeCell="AE40" sqref="AE40"/>
    </sheetView>
  </sheetViews>
  <sheetFormatPr defaultRowHeight="13.8"/>
  <cols>
    <col min="8" max="8" width="9.765625E-2" customWidth="1"/>
    <col min="9" max="9" width="8.69921875" hidden="1" customWidth="1"/>
    <col min="10" max="10" width="10.09765625" customWidth="1"/>
    <col min="11" max="11" width="11.3984375" customWidth="1"/>
    <col min="12" max="12" width="9.765625E-2" customWidth="1"/>
    <col min="13" max="13" width="9" hidden="1" customWidth="1"/>
    <col min="14" max="14" width="9.8984375" customWidth="1"/>
    <col min="15" max="15" width="9.59765625" customWidth="1"/>
    <col min="16" max="16" width="9.765625E-2" customWidth="1"/>
    <col min="17" max="17" width="9" hidden="1" customWidth="1"/>
    <col min="18" max="18" width="10.3984375" customWidth="1"/>
    <col min="19" max="19" width="11.09765625" customWidth="1"/>
    <col min="20" max="20" width="0.19921875" customWidth="1"/>
    <col min="21" max="21" width="9" hidden="1" customWidth="1"/>
    <col min="24" max="24" width="0.3984375" customWidth="1"/>
    <col min="25" max="25" width="9" hidden="1" customWidth="1"/>
    <col min="28" max="28" width="9.765625E-2" customWidth="1"/>
    <col min="29" max="29" width="9" hidden="1" customWidth="1"/>
    <col min="32" max="32" width="0.19921875" customWidth="1"/>
    <col min="33" max="33" width="9" hidden="1" customWidth="1"/>
    <col min="34" max="34" width="10.19921875" customWidth="1"/>
    <col min="35" max="35" width="10.3984375" customWidth="1"/>
    <col min="36" max="36" width="2" customWidth="1"/>
    <col min="37" max="37" width="9" hidden="1" customWidth="1"/>
    <col min="38" max="38" width="10.5" customWidth="1"/>
    <col min="39" max="39" width="10.19921875" customWidth="1"/>
    <col min="40" max="40" width="0.19921875" customWidth="1"/>
    <col min="41" max="41" width="7.8984375" hidden="1" customWidth="1"/>
    <col min="43" max="43" width="9.8984375" customWidth="1"/>
    <col min="44" max="44" width="2" customWidth="1"/>
    <col min="45" max="45" width="9" hidden="1" customWidth="1"/>
    <col min="47" max="47" width="9.69921875" customWidth="1"/>
    <col min="48" max="48" width="0.19921875" customWidth="1"/>
    <col min="49" max="49" width="9" hidden="1" customWidth="1"/>
    <col min="52" max="52" width="0.19921875" customWidth="1"/>
    <col min="53" max="53" width="9" hidden="1" customWidth="1"/>
    <col min="55" max="55" width="9.3984375" customWidth="1"/>
    <col min="56" max="56" width="0.3984375" customWidth="1"/>
    <col min="57" max="57" width="9" hidden="1" customWidth="1"/>
    <col min="60" max="60" width="0.19921875" customWidth="1"/>
    <col min="61" max="61" width="9" hidden="1" customWidth="1"/>
    <col min="63" max="63" width="10.19921875" customWidth="1"/>
    <col min="64" max="64" width="0.19921875" customWidth="1"/>
    <col min="65" max="65" width="9" hidden="1" customWidth="1"/>
    <col min="68" max="68" width="0.19921875" customWidth="1"/>
    <col min="69" max="69" width="9" hidden="1" customWidth="1"/>
    <col min="70" max="70" width="15.3984375" customWidth="1"/>
    <col min="71" max="71" width="16" customWidth="1"/>
  </cols>
  <sheetData>
    <row r="1" spans="1:95" ht="14.4">
      <c r="A1" s="1"/>
      <c r="B1" s="1"/>
      <c r="C1" s="1"/>
      <c r="D1" s="1"/>
      <c r="E1" s="1"/>
    </row>
    <row r="2" spans="1:95" ht="14.4">
      <c r="A2" s="1"/>
      <c r="B2" s="1"/>
      <c r="C2" s="1"/>
      <c r="D2" s="1"/>
      <c r="E2" s="1"/>
      <c r="BX2" t="s">
        <v>284</v>
      </c>
    </row>
    <row r="3" spans="1:95">
      <c r="A3" s="203"/>
      <c r="B3" s="233" t="s">
        <v>174</v>
      </c>
      <c r="C3" s="233"/>
      <c r="D3" s="233"/>
      <c r="E3" s="233"/>
      <c r="F3" t="s">
        <v>409</v>
      </c>
      <c r="G3" t="s">
        <v>410</v>
      </c>
      <c r="J3" t="s">
        <v>412</v>
      </c>
      <c r="K3" t="s">
        <v>412</v>
      </c>
      <c r="N3" t="s">
        <v>413</v>
      </c>
      <c r="O3" t="s">
        <v>414</v>
      </c>
      <c r="R3" t="s">
        <v>415</v>
      </c>
      <c r="S3" t="s">
        <v>415</v>
      </c>
      <c r="V3" t="s">
        <v>416</v>
      </c>
      <c r="W3" t="s">
        <v>416</v>
      </c>
      <c r="Z3" t="s">
        <v>417</v>
      </c>
      <c r="AA3" t="s">
        <v>418</v>
      </c>
      <c r="AD3" t="s">
        <v>419</v>
      </c>
      <c r="AE3" t="s">
        <v>419</v>
      </c>
      <c r="AH3" t="s">
        <v>420</v>
      </c>
      <c r="AI3" t="s">
        <v>420</v>
      </c>
      <c r="AL3" t="s">
        <v>421</v>
      </c>
      <c r="AM3" t="s">
        <v>421</v>
      </c>
      <c r="AP3" t="s">
        <v>422</v>
      </c>
      <c r="AQ3" t="s">
        <v>422</v>
      </c>
      <c r="AT3" t="s">
        <v>423</v>
      </c>
      <c r="AU3" t="s">
        <v>423</v>
      </c>
      <c r="AX3" t="s">
        <v>424</v>
      </c>
      <c r="AY3" t="s">
        <v>424</v>
      </c>
      <c r="BB3" t="s">
        <v>425</v>
      </c>
      <c r="BC3" t="s">
        <v>425</v>
      </c>
      <c r="BF3" t="s">
        <v>426</v>
      </c>
      <c r="BG3" t="s">
        <v>426</v>
      </c>
      <c r="BJ3" t="s">
        <v>427</v>
      </c>
      <c r="BK3" t="s">
        <v>427</v>
      </c>
      <c r="BN3" t="s">
        <v>428</v>
      </c>
      <c r="BO3" t="s">
        <v>428</v>
      </c>
      <c r="BR3" t="s">
        <v>431</v>
      </c>
      <c r="BS3" t="s">
        <v>431</v>
      </c>
      <c r="BX3" t="s">
        <v>412</v>
      </c>
      <c r="BY3" t="s">
        <v>412</v>
      </c>
      <c r="CB3" t="s">
        <v>429</v>
      </c>
      <c r="CC3" t="s">
        <v>414</v>
      </c>
      <c r="CF3" t="s">
        <v>415</v>
      </c>
      <c r="CG3" t="s">
        <v>415</v>
      </c>
      <c r="CJ3" t="s">
        <v>430</v>
      </c>
      <c r="CK3" t="s">
        <v>430</v>
      </c>
      <c r="CN3" t="s">
        <v>431</v>
      </c>
      <c r="CO3" t="s">
        <v>432</v>
      </c>
      <c r="CQ3" t="s">
        <v>437</v>
      </c>
    </row>
    <row r="4" spans="1:95">
      <c r="A4" s="203"/>
      <c r="B4" s="203"/>
      <c r="C4" s="233"/>
      <c r="D4" s="233"/>
      <c r="E4" s="233"/>
      <c r="F4" t="s">
        <v>411</v>
      </c>
      <c r="G4" t="s">
        <v>56</v>
      </c>
      <c r="J4" t="s">
        <v>411</v>
      </c>
      <c r="K4" t="s">
        <v>56</v>
      </c>
      <c r="N4" t="s">
        <v>411</v>
      </c>
      <c r="O4" t="s">
        <v>56</v>
      </c>
      <c r="R4" t="s">
        <v>411</v>
      </c>
      <c r="S4" t="s">
        <v>56</v>
      </c>
      <c r="V4" t="s">
        <v>411</v>
      </c>
      <c r="W4" t="s">
        <v>56</v>
      </c>
      <c r="Z4" t="s">
        <v>411</v>
      </c>
      <c r="AA4" t="s">
        <v>56</v>
      </c>
      <c r="AD4" t="s">
        <v>411</v>
      </c>
      <c r="AE4" t="s">
        <v>56</v>
      </c>
      <c r="AH4" t="s">
        <v>411</v>
      </c>
      <c r="AI4" t="s">
        <v>56</v>
      </c>
      <c r="AL4" t="s">
        <v>411</v>
      </c>
      <c r="AM4" t="s">
        <v>56</v>
      </c>
      <c r="AP4" t="s">
        <v>411</v>
      </c>
      <c r="AQ4" t="s">
        <v>56</v>
      </c>
      <c r="AT4" t="s">
        <v>411</v>
      </c>
      <c r="AU4" t="s">
        <v>56</v>
      </c>
      <c r="AX4" t="s">
        <v>411</v>
      </c>
      <c r="AY4" t="s">
        <v>56</v>
      </c>
      <c r="BB4" t="s">
        <v>411</v>
      </c>
      <c r="BC4" t="s">
        <v>56</v>
      </c>
      <c r="BF4" t="s">
        <v>411</v>
      </c>
      <c r="BG4" t="s">
        <v>56</v>
      </c>
      <c r="BJ4" t="s">
        <v>411</v>
      </c>
      <c r="BK4" t="s">
        <v>56</v>
      </c>
      <c r="BN4" t="s">
        <v>411</v>
      </c>
      <c r="BO4" t="s">
        <v>56</v>
      </c>
      <c r="BR4" t="s">
        <v>435</v>
      </c>
      <c r="BS4" t="s">
        <v>436</v>
      </c>
      <c r="BX4" t="s">
        <v>411</v>
      </c>
      <c r="BY4" t="s">
        <v>56</v>
      </c>
      <c r="CB4" t="s">
        <v>411</v>
      </c>
      <c r="CC4" t="s">
        <v>56</v>
      </c>
      <c r="CF4" t="s">
        <v>411</v>
      </c>
      <c r="CG4" t="s">
        <v>56</v>
      </c>
      <c r="CJ4" t="s">
        <v>411</v>
      </c>
      <c r="CK4" t="s">
        <v>56</v>
      </c>
      <c r="CN4" t="s">
        <v>433</v>
      </c>
      <c r="CO4" t="s">
        <v>434</v>
      </c>
      <c r="CP4" t="s">
        <v>438</v>
      </c>
    </row>
    <row r="5" spans="1:95" ht="21">
      <c r="A5" s="193" t="s">
        <v>179</v>
      </c>
      <c r="B5" s="229" t="s">
        <v>66</v>
      </c>
      <c r="C5" s="229"/>
      <c r="D5" s="229"/>
      <c r="E5" s="230"/>
      <c r="F5">
        <v>83.7</v>
      </c>
      <c r="G5">
        <v>5022</v>
      </c>
      <c r="J5">
        <v>83.7</v>
      </c>
      <c r="K5">
        <v>5022</v>
      </c>
      <c r="N5">
        <v>83.7</v>
      </c>
      <c r="O5">
        <v>5022</v>
      </c>
      <c r="R5">
        <v>83.7</v>
      </c>
      <c r="S5">
        <v>5022</v>
      </c>
      <c r="V5">
        <v>83.7</v>
      </c>
      <c r="W5">
        <v>5022</v>
      </c>
      <c r="Z5">
        <v>83.7</v>
      </c>
      <c r="AA5">
        <v>5022</v>
      </c>
      <c r="AD5">
        <v>62.78</v>
      </c>
      <c r="AE5">
        <v>3766.8</v>
      </c>
      <c r="AH5">
        <v>62.78</v>
      </c>
      <c r="AI5">
        <v>3766.8</v>
      </c>
      <c r="AL5">
        <v>104.63</v>
      </c>
      <c r="AM5">
        <v>6277.7999999999993</v>
      </c>
      <c r="AP5">
        <v>83.7</v>
      </c>
      <c r="AQ5">
        <v>5022</v>
      </c>
      <c r="AT5">
        <v>104.63</v>
      </c>
      <c r="AU5">
        <v>6277.7999999999993</v>
      </c>
      <c r="AX5">
        <v>62.78</v>
      </c>
      <c r="AY5">
        <v>3766.8</v>
      </c>
      <c r="BB5">
        <v>62.78</v>
      </c>
      <c r="BC5">
        <v>3766.8</v>
      </c>
      <c r="BF5">
        <v>41.85</v>
      </c>
      <c r="BG5">
        <v>2511</v>
      </c>
      <c r="BJ5">
        <v>62.78</v>
      </c>
      <c r="BK5">
        <v>3766.8</v>
      </c>
      <c r="BN5">
        <v>33.479999999999997</v>
      </c>
      <c r="BO5">
        <v>2008.7999999999997</v>
      </c>
      <c r="BR5">
        <v>1184.3899999999999</v>
      </c>
      <c r="BS5">
        <v>71063.400000000023</v>
      </c>
      <c r="BX5">
        <v>41.85</v>
      </c>
      <c r="BY5">
        <v>2511</v>
      </c>
      <c r="CB5">
        <v>62.78</v>
      </c>
      <c r="CC5">
        <v>3766.8</v>
      </c>
      <c r="CF5">
        <v>41.85</v>
      </c>
      <c r="CG5">
        <v>2511</v>
      </c>
      <c r="CJ5">
        <v>251.12</v>
      </c>
      <c r="CK5">
        <v>15067.2</v>
      </c>
      <c r="CN5">
        <v>397.6</v>
      </c>
      <c r="CO5">
        <v>23856</v>
      </c>
      <c r="CP5">
        <v>1581.9899999999998</v>
      </c>
      <c r="CQ5">
        <v>94919.400000000023</v>
      </c>
    </row>
    <row r="6" spans="1:95" ht="21">
      <c r="A6" s="181" t="s">
        <v>180</v>
      </c>
      <c r="B6" s="229" t="s">
        <v>67</v>
      </c>
      <c r="C6" s="229"/>
      <c r="D6" s="229"/>
      <c r="E6" s="230"/>
      <c r="F6">
        <v>8.6199999999999992</v>
      </c>
      <c r="G6">
        <v>517.19999999999993</v>
      </c>
      <c r="J6">
        <v>8.6199999999999992</v>
      </c>
      <c r="K6">
        <v>517.19999999999993</v>
      </c>
      <c r="N6">
        <v>8.6199999999999992</v>
      </c>
      <c r="O6">
        <v>517.19999999999993</v>
      </c>
      <c r="R6">
        <v>8.6199999999999992</v>
      </c>
      <c r="S6">
        <v>517.19999999999993</v>
      </c>
      <c r="V6">
        <v>8.6199999999999992</v>
      </c>
      <c r="W6">
        <v>517.19999999999993</v>
      </c>
      <c r="Z6">
        <v>8.6199999999999992</v>
      </c>
      <c r="AA6">
        <v>517.19999999999993</v>
      </c>
      <c r="AD6">
        <v>6.46</v>
      </c>
      <c r="AE6">
        <v>387.6</v>
      </c>
      <c r="AH6">
        <v>6.46</v>
      </c>
      <c r="AI6">
        <v>387.6</v>
      </c>
      <c r="AL6">
        <v>10.77</v>
      </c>
      <c r="AM6">
        <v>646.19999999999993</v>
      </c>
      <c r="AP6">
        <v>8.6199999999999992</v>
      </c>
      <c r="AQ6">
        <v>517.19999999999993</v>
      </c>
      <c r="AT6">
        <v>10.77</v>
      </c>
      <c r="AU6">
        <v>646.19999999999993</v>
      </c>
      <c r="AX6">
        <v>6.46</v>
      </c>
      <c r="AY6">
        <v>387.6</v>
      </c>
      <c r="BB6">
        <v>6.46</v>
      </c>
      <c r="BC6">
        <v>387.6</v>
      </c>
      <c r="BF6">
        <v>4.3099999999999996</v>
      </c>
      <c r="BG6">
        <v>258.59999999999997</v>
      </c>
      <c r="BJ6">
        <v>6.46</v>
      </c>
      <c r="BK6">
        <v>387.6</v>
      </c>
      <c r="BN6">
        <v>3.44</v>
      </c>
      <c r="BO6">
        <v>206.4</v>
      </c>
      <c r="BR6">
        <v>121.92999999999996</v>
      </c>
      <c r="BS6">
        <v>7315.8</v>
      </c>
      <c r="BX6">
        <v>4.3099999999999996</v>
      </c>
      <c r="BY6">
        <v>258.59999999999997</v>
      </c>
      <c r="CB6">
        <v>6.46</v>
      </c>
      <c r="CC6">
        <v>387.6</v>
      </c>
      <c r="CF6">
        <v>4.3099999999999996</v>
      </c>
      <c r="CG6">
        <v>258.59999999999997</v>
      </c>
      <c r="CJ6">
        <v>25.86</v>
      </c>
      <c r="CK6">
        <v>1551.6</v>
      </c>
      <c r="CN6">
        <v>40.94</v>
      </c>
      <c r="CO6">
        <v>2456.3999999999996</v>
      </c>
      <c r="CP6">
        <v>162.86999999999995</v>
      </c>
      <c r="CQ6">
        <v>9772.2000000000007</v>
      </c>
    </row>
    <row r="7" spans="1:95" ht="21">
      <c r="A7" s="181" t="s">
        <v>181</v>
      </c>
      <c r="B7" s="229" t="s">
        <v>68</v>
      </c>
      <c r="C7" s="229"/>
      <c r="D7" s="229"/>
      <c r="E7" s="230"/>
      <c r="F7">
        <v>9.92</v>
      </c>
      <c r="G7">
        <v>545.6</v>
      </c>
      <c r="J7">
        <v>9.92</v>
      </c>
      <c r="K7">
        <v>545.6</v>
      </c>
      <c r="N7">
        <v>9.92</v>
      </c>
      <c r="O7">
        <v>545.6</v>
      </c>
      <c r="R7">
        <v>9.92</v>
      </c>
      <c r="S7">
        <v>545.6</v>
      </c>
      <c r="V7">
        <v>9.92</v>
      </c>
      <c r="W7">
        <v>545.6</v>
      </c>
      <c r="Z7">
        <v>9.92</v>
      </c>
      <c r="AA7">
        <v>545.6</v>
      </c>
      <c r="AD7">
        <v>7.44</v>
      </c>
      <c r="AE7">
        <v>409.20000000000005</v>
      </c>
      <c r="AH7">
        <v>7.44</v>
      </c>
      <c r="AI7">
        <v>409.20000000000005</v>
      </c>
      <c r="AL7">
        <v>12.4</v>
      </c>
      <c r="AM7">
        <v>682</v>
      </c>
      <c r="AP7">
        <v>9.92</v>
      </c>
      <c r="AQ7">
        <v>545.6</v>
      </c>
      <c r="AT7">
        <v>12.4</v>
      </c>
      <c r="AU7">
        <v>682</v>
      </c>
      <c r="AX7">
        <v>7.44</v>
      </c>
      <c r="AY7">
        <v>409.20000000000005</v>
      </c>
      <c r="BB7">
        <v>7.44</v>
      </c>
      <c r="BC7">
        <v>409.20000000000005</v>
      </c>
      <c r="BF7">
        <v>4.96</v>
      </c>
      <c r="BG7">
        <v>272.8</v>
      </c>
      <c r="BJ7">
        <v>7.44</v>
      </c>
      <c r="BK7">
        <v>409.20000000000005</v>
      </c>
      <c r="BN7">
        <v>3.96</v>
      </c>
      <c r="BO7">
        <v>217.8</v>
      </c>
      <c r="BR7">
        <v>140.36000000000001</v>
      </c>
      <c r="BS7">
        <v>7719.8</v>
      </c>
      <c r="BX7">
        <v>4.96</v>
      </c>
      <c r="BY7">
        <v>272.8</v>
      </c>
      <c r="CB7">
        <v>7.44</v>
      </c>
      <c r="CC7">
        <v>409.20000000000005</v>
      </c>
      <c r="CF7">
        <v>4.96</v>
      </c>
      <c r="CG7">
        <v>272.8</v>
      </c>
      <c r="CJ7">
        <v>29.76</v>
      </c>
      <c r="CK7">
        <v>1636.8000000000002</v>
      </c>
      <c r="CN7">
        <v>47.120000000000005</v>
      </c>
      <c r="CO7">
        <v>2591.6000000000004</v>
      </c>
      <c r="CP7">
        <v>187.48000000000002</v>
      </c>
      <c r="CQ7">
        <v>10311.400000000001</v>
      </c>
    </row>
    <row r="8" spans="1:95" ht="21">
      <c r="A8" s="181" t="s">
        <v>182</v>
      </c>
      <c r="B8" s="229" t="s">
        <v>75</v>
      </c>
      <c r="C8" s="229"/>
      <c r="D8" s="229"/>
      <c r="E8" s="230"/>
      <c r="F8">
        <v>15.2</v>
      </c>
      <c r="G8">
        <v>912</v>
      </c>
      <c r="J8">
        <v>15.2</v>
      </c>
      <c r="K8">
        <v>912</v>
      </c>
      <c r="N8">
        <v>15.2</v>
      </c>
      <c r="O8">
        <v>912</v>
      </c>
      <c r="R8">
        <v>15.2</v>
      </c>
      <c r="S8">
        <v>912</v>
      </c>
      <c r="V8">
        <v>15.2</v>
      </c>
      <c r="W8">
        <v>912</v>
      </c>
      <c r="Z8">
        <v>15.2</v>
      </c>
      <c r="AA8">
        <v>912</v>
      </c>
      <c r="AD8">
        <v>11.4</v>
      </c>
      <c r="AE8">
        <v>684</v>
      </c>
      <c r="AH8">
        <v>11.4</v>
      </c>
      <c r="AI8">
        <v>684</v>
      </c>
      <c r="AL8">
        <v>19</v>
      </c>
      <c r="AM8">
        <v>1140</v>
      </c>
      <c r="AP8">
        <v>15.2</v>
      </c>
      <c r="AQ8">
        <v>912</v>
      </c>
      <c r="AT8">
        <v>19</v>
      </c>
      <c r="AU8">
        <v>1140</v>
      </c>
      <c r="AX8">
        <v>11.4</v>
      </c>
      <c r="AY8">
        <v>684</v>
      </c>
      <c r="BB8">
        <v>11.4</v>
      </c>
      <c r="BC8">
        <v>684</v>
      </c>
      <c r="BF8">
        <v>7.6</v>
      </c>
      <c r="BG8">
        <v>456</v>
      </c>
      <c r="BJ8">
        <v>11.4</v>
      </c>
      <c r="BK8">
        <v>684</v>
      </c>
      <c r="BN8">
        <v>6.08</v>
      </c>
      <c r="BO8">
        <v>364.8</v>
      </c>
      <c r="BR8">
        <v>215.08</v>
      </c>
      <c r="BS8">
        <v>12904.8</v>
      </c>
      <c r="BX8">
        <v>7.6</v>
      </c>
      <c r="BY8">
        <v>456</v>
      </c>
      <c r="CB8">
        <v>11.4</v>
      </c>
      <c r="CC8">
        <v>684</v>
      </c>
      <c r="CF8">
        <v>7.6</v>
      </c>
      <c r="CG8">
        <v>456</v>
      </c>
      <c r="CJ8">
        <v>45.62</v>
      </c>
      <c r="CK8">
        <v>2737.2</v>
      </c>
      <c r="CN8">
        <v>72.22</v>
      </c>
      <c r="CO8">
        <v>4333.2</v>
      </c>
      <c r="CP8">
        <v>287.3</v>
      </c>
      <c r="CQ8">
        <v>17238</v>
      </c>
    </row>
    <row r="9" spans="1:95" ht="21">
      <c r="A9" s="181" t="s">
        <v>183</v>
      </c>
      <c r="B9" s="229" t="s">
        <v>136</v>
      </c>
      <c r="C9" s="229"/>
      <c r="D9" s="229"/>
      <c r="E9" s="230"/>
      <c r="F9">
        <v>1.38</v>
      </c>
      <c r="G9">
        <v>184.92</v>
      </c>
      <c r="J9">
        <v>1.38</v>
      </c>
      <c r="K9">
        <v>184.92</v>
      </c>
      <c r="N9">
        <v>1.38</v>
      </c>
      <c r="O9">
        <v>184.92</v>
      </c>
      <c r="R9">
        <v>1.38</v>
      </c>
      <c r="S9">
        <v>184.92</v>
      </c>
      <c r="V9">
        <v>1.38</v>
      </c>
      <c r="W9">
        <v>184.92</v>
      </c>
      <c r="Z9">
        <v>1.38</v>
      </c>
      <c r="AA9">
        <v>184.92</v>
      </c>
      <c r="AD9">
        <v>0.92</v>
      </c>
      <c r="AE9">
        <v>123.28</v>
      </c>
      <c r="AH9">
        <v>0.92</v>
      </c>
      <c r="AI9">
        <v>123.28</v>
      </c>
      <c r="AL9">
        <v>1.61</v>
      </c>
      <c r="AM9">
        <v>215.74</v>
      </c>
      <c r="AP9">
        <v>1.38</v>
      </c>
      <c r="AQ9">
        <v>184.92</v>
      </c>
      <c r="AT9">
        <v>1.61</v>
      </c>
      <c r="AU9">
        <v>215.74</v>
      </c>
      <c r="AX9">
        <v>0.92</v>
      </c>
      <c r="AY9">
        <v>123.28</v>
      </c>
      <c r="BB9">
        <v>0.92</v>
      </c>
      <c r="BC9">
        <v>123.28</v>
      </c>
      <c r="BF9">
        <v>0.69</v>
      </c>
      <c r="BG9">
        <v>92.46</v>
      </c>
      <c r="BJ9">
        <v>0.92</v>
      </c>
      <c r="BK9">
        <v>123.28</v>
      </c>
      <c r="BN9">
        <v>0.46</v>
      </c>
      <c r="BO9">
        <v>61.64</v>
      </c>
      <c r="BR9">
        <v>18.630000000000003</v>
      </c>
      <c r="BS9">
        <v>2496.4200000000005</v>
      </c>
      <c r="BX9">
        <v>0.69</v>
      </c>
      <c r="BY9">
        <v>92.46</v>
      </c>
      <c r="CB9">
        <v>0.92</v>
      </c>
      <c r="CC9">
        <v>123.28</v>
      </c>
      <c r="CF9">
        <v>0.69</v>
      </c>
      <c r="CG9">
        <v>92.46</v>
      </c>
      <c r="CJ9">
        <v>3.91</v>
      </c>
      <c r="CK9">
        <v>523.94000000000005</v>
      </c>
      <c r="CN9">
        <v>6.21</v>
      </c>
      <c r="CO9">
        <v>832.1400000000001</v>
      </c>
      <c r="CP9">
        <v>24.840000000000003</v>
      </c>
      <c r="CQ9">
        <v>3328.5600000000004</v>
      </c>
    </row>
    <row r="10" spans="1:95" ht="21">
      <c r="A10" s="181" t="s">
        <v>184</v>
      </c>
      <c r="B10" s="229" t="s">
        <v>185</v>
      </c>
      <c r="C10" s="229"/>
      <c r="D10" s="229"/>
      <c r="E10" s="230"/>
      <c r="F10">
        <v>39</v>
      </c>
      <c r="G10">
        <v>1950</v>
      </c>
      <c r="J10">
        <v>39</v>
      </c>
      <c r="K10">
        <v>1950</v>
      </c>
      <c r="N10">
        <v>39</v>
      </c>
      <c r="O10">
        <v>1950</v>
      </c>
      <c r="R10">
        <v>39</v>
      </c>
      <c r="S10">
        <v>1950</v>
      </c>
      <c r="V10">
        <v>39</v>
      </c>
      <c r="W10">
        <v>1950</v>
      </c>
      <c r="Z10">
        <v>39</v>
      </c>
      <c r="AA10">
        <v>1950</v>
      </c>
      <c r="AD10">
        <v>29.4</v>
      </c>
      <c r="AE10">
        <v>1470</v>
      </c>
      <c r="AH10">
        <v>29.4</v>
      </c>
      <c r="AI10">
        <v>1470</v>
      </c>
      <c r="AL10">
        <v>48.6</v>
      </c>
      <c r="AM10">
        <v>2430</v>
      </c>
      <c r="AP10">
        <v>39</v>
      </c>
      <c r="AQ10">
        <v>1950</v>
      </c>
      <c r="AT10">
        <v>48.6</v>
      </c>
      <c r="AU10">
        <v>2430</v>
      </c>
      <c r="AX10">
        <v>29.4</v>
      </c>
      <c r="AY10">
        <v>1470</v>
      </c>
      <c r="BB10">
        <v>29.4</v>
      </c>
      <c r="BC10">
        <v>1470</v>
      </c>
      <c r="BF10">
        <v>19.8</v>
      </c>
      <c r="BG10">
        <v>990</v>
      </c>
      <c r="BJ10">
        <v>29.4</v>
      </c>
      <c r="BK10">
        <v>1470</v>
      </c>
      <c r="BN10">
        <v>15.6</v>
      </c>
      <c r="BO10">
        <v>780</v>
      </c>
      <c r="BR10">
        <v>552.6</v>
      </c>
      <c r="BS10">
        <v>27630</v>
      </c>
      <c r="BX10">
        <v>19.8</v>
      </c>
      <c r="BY10">
        <v>990</v>
      </c>
      <c r="CB10">
        <v>29.4</v>
      </c>
      <c r="CC10">
        <v>1470</v>
      </c>
      <c r="CF10">
        <v>19.8</v>
      </c>
      <c r="CG10">
        <v>990</v>
      </c>
      <c r="CJ10">
        <v>117</v>
      </c>
      <c r="CK10">
        <v>5850</v>
      </c>
      <c r="CN10">
        <v>186</v>
      </c>
      <c r="CO10">
        <v>9300</v>
      </c>
      <c r="CP10">
        <v>738.6</v>
      </c>
      <c r="CQ10">
        <v>36930</v>
      </c>
    </row>
    <row r="11" spans="1:95" ht="21">
      <c r="A11" s="181" t="s">
        <v>186</v>
      </c>
      <c r="B11" s="229" t="s">
        <v>187</v>
      </c>
      <c r="C11" s="229"/>
      <c r="D11" s="229"/>
      <c r="E11" s="230"/>
      <c r="F11">
        <v>25</v>
      </c>
      <c r="G11">
        <v>1500</v>
      </c>
      <c r="J11">
        <v>25</v>
      </c>
      <c r="K11">
        <v>1500</v>
      </c>
      <c r="N11">
        <v>25</v>
      </c>
      <c r="O11">
        <v>1500</v>
      </c>
      <c r="R11">
        <v>25</v>
      </c>
      <c r="S11">
        <v>1500</v>
      </c>
      <c r="V11">
        <v>25</v>
      </c>
      <c r="W11">
        <v>1500</v>
      </c>
      <c r="Z11">
        <v>25</v>
      </c>
      <c r="AA11">
        <v>1500</v>
      </c>
      <c r="AD11">
        <v>18.5</v>
      </c>
      <c r="AE11">
        <v>1110</v>
      </c>
      <c r="AH11">
        <v>18.5</v>
      </c>
      <c r="AI11">
        <v>1110</v>
      </c>
      <c r="AL11">
        <v>31</v>
      </c>
      <c r="AM11">
        <v>1860</v>
      </c>
      <c r="AP11">
        <v>25</v>
      </c>
      <c r="AQ11">
        <v>1500</v>
      </c>
      <c r="AT11">
        <v>31</v>
      </c>
      <c r="AU11">
        <v>1860</v>
      </c>
      <c r="AX11">
        <v>18.5</v>
      </c>
      <c r="AY11">
        <v>1110</v>
      </c>
      <c r="BB11">
        <v>18.5</v>
      </c>
      <c r="BC11">
        <v>1110</v>
      </c>
      <c r="BF11">
        <v>12.5</v>
      </c>
      <c r="BG11">
        <v>750</v>
      </c>
      <c r="BJ11">
        <v>18.5</v>
      </c>
      <c r="BK11">
        <v>1110</v>
      </c>
      <c r="BN11">
        <v>10</v>
      </c>
      <c r="BO11">
        <v>600</v>
      </c>
      <c r="BR11">
        <v>352</v>
      </c>
      <c r="BS11">
        <v>21120</v>
      </c>
      <c r="BX11">
        <v>12.5</v>
      </c>
      <c r="BY11">
        <v>750</v>
      </c>
      <c r="CB11">
        <v>18.5</v>
      </c>
      <c r="CC11">
        <v>1110</v>
      </c>
      <c r="CF11">
        <v>12.5</v>
      </c>
      <c r="CG11">
        <v>750</v>
      </c>
      <c r="CJ11">
        <v>74.5</v>
      </c>
      <c r="CK11">
        <v>4470</v>
      </c>
      <c r="CN11">
        <v>118</v>
      </c>
      <c r="CO11">
        <v>7080</v>
      </c>
      <c r="CP11">
        <v>470</v>
      </c>
      <c r="CQ11">
        <v>28200</v>
      </c>
    </row>
    <row r="12" spans="1:95" ht="21">
      <c r="A12" s="181" t="s">
        <v>188</v>
      </c>
      <c r="B12" s="229" t="s">
        <v>189</v>
      </c>
      <c r="C12" s="229"/>
      <c r="D12" s="229"/>
      <c r="E12" s="230"/>
      <c r="F12">
        <v>4.28</v>
      </c>
      <c r="G12">
        <v>4066.0000000000005</v>
      </c>
      <c r="J12">
        <v>4.28</v>
      </c>
      <c r="K12">
        <v>4066.0000000000005</v>
      </c>
      <c r="N12">
        <v>4.28</v>
      </c>
      <c r="O12">
        <v>4066.0000000000005</v>
      </c>
      <c r="R12">
        <v>4.28</v>
      </c>
      <c r="S12">
        <v>4066.0000000000005</v>
      </c>
      <c r="V12">
        <v>4.28</v>
      </c>
      <c r="W12">
        <v>4066.0000000000005</v>
      </c>
      <c r="Z12">
        <v>4.28</v>
      </c>
      <c r="AA12">
        <v>4066.0000000000005</v>
      </c>
      <c r="AD12">
        <v>3.2</v>
      </c>
      <c r="AE12">
        <v>3040</v>
      </c>
      <c r="AH12">
        <v>3.2</v>
      </c>
      <c r="AI12">
        <v>3040</v>
      </c>
      <c r="AL12">
        <v>5.34</v>
      </c>
      <c r="AM12">
        <v>5073</v>
      </c>
      <c r="AP12">
        <v>4.28</v>
      </c>
      <c r="AQ12">
        <v>4066.0000000000005</v>
      </c>
      <c r="AT12">
        <v>5.34</v>
      </c>
      <c r="AU12">
        <v>5073</v>
      </c>
      <c r="AX12">
        <v>3.2</v>
      </c>
      <c r="AY12">
        <v>3040</v>
      </c>
      <c r="BB12">
        <v>3.2</v>
      </c>
      <c r="BC12">
        <v>3040</v>
      </c>
      <c r="BF12">
        <v>2.13</v>
      </c>
      <c r="BG12">
        <v>2023.5</v>
      </c>
      <c r="BJ12">
        <v>3.2</v>
      </c>
      <c r="BK12">
        <v>3040</v>
      </c>
      <c r="BN12">
        <v>1.71</v>
      </c>
      <c r="BO12">
        <v>1624.5</v>
      </c>
      <c r="BR12">
        <v>60.480000000000018</v>
      </c>
      <c r="BS12">
        <v>57456</v>
      </c>
      <c r="BX12">
        <v>2.13</v>
      </c>
      <c r="BY12">
        <v>2023.5</v>
      </c>
      <c r="CB12">
        <v>3.2</v>
      </c>
      <c r="CC12">
        <v>3040</v>
      </c>
      <c r="CF12">
        <v>2.13</v>
      </c>
      <c r="CG12">
        <v>2023.5</v>
      </c>
      <c r="CJ12">
        <v>12.83</v>
      </c>
      <c r="CK12">
        <v>12188.5</v>
      </c>
      <c r="CN12">
        <v>20.29</v>
      </c>
      <c r="CO12">
        <v>19275.5</v>
      </c>
      <c r="CP12">
        <v>80.77000000000001</v>
      </c>
      <c r="CQ12">
        <v>76731.5</v>
      </c>
    </row>
    <row r="13" spans="1:95" ht="21">
      <c r="A13" s="181" t="s">
        <v>190</v>
      </c>
      <c r="B13" s="229" t="s">
        <v>74</v>
      </c>
      <c r="C13" s="229"/>
      <c r="D13" s="229"/>
      <c r="E13" s="230"/>
      <c r="F13">
        <v>47</v>
      </c>
      <c r="G13">
        <v>3525</v>
      </c>
      <c r="J13">
        <v>47</v>
      </c>
      <c r="K13">
        <v>3525</v>
      </c>
      <c r="N13">
        <v>47</v>
      </c>
      <c r="O13">
        <v>3525</v>
      </c>
      <c r="R13">
        <v>47</v>
      </c>
      <c r="S13">
        <v>3525</v>
      </c>
      <c r="V13">
        <v>47</v>
      </c>
      <c r="W13">
        <v>3525</v>
      </c>
      <c r="Z13">
        <v>47</v>
      </c>
      <c r="AA13">
        <v>3525</v>
      </c>
      <c r="AD13">
        <v>35</v>
      </c>
      <c r="AE13">
        <v>2625</v>
      </c>
      <c r="AH13">
        <v>35</v>
      </c>
      <c r="AI13">
        <v>2625</v>
      </c>
      <c r="AL13">
        <v>58</v>
      </c>
      <c r="AM13">
        <v>4350</v>
      </c>
      <c r="AP13">
        <v>47</v>
      </c>
      <c r="AQ13">
        <v>3525</v>
      </c>
      <c r="AT13">
        <v>58</v>
      </c>
      <c r="AU13">
        <v>4350</v>
      </c>
      <c r="AX13">
        <v>35</v>
      </c>
      <c r="AY13">
        <v>2625</v>
      </c>
      <c r="BB13">
        <v>35</v>
      </c>
      <c r="BC13">
        <v>2625</v>
      </c>
      <c r="BF13">
        <v>24</v>
      </c>
      <c r="BG13">
        <v>1800</v>
      </c>
      <c r="BJ13">
        <v>35</v>
      </c>
      <c r="BK13">
        <v>2625</v>
      </c>
      <c r="BN13">
        <v>19</v>
      </c>
      <c r="BO13">
        <v>1425</v>
      </c>
      <c r="BR13">
        <v>663</v>
      </c>
      <c r="BS13">
        <v>49725</v>
      </c>
      <c r="BX13">
        <v>24</v>
      </c>
      <c r="BY13">
        <v>1800</v>
      </c>
      <c r="CB13">
        <v>35</v>
      </c>
      <c r="CC13">
        <v>2625</v>
      </c>
      <c r="CF13">
        <v>24</v>
      </c>
      <c r="CG13">
        <v>1800</v>
      </c>
      <c r="CJ13">
        <v>139</v>
      </c>
      <c r="CK13">
        <v>10425</v>
      </c>
      <c r="CN13">
        <v>222</v>
      </c>
      <c r="CO13">
        <v>16650</v>
      </c>
      <c r="CP13">
        <v>885</v>
      </c>
      <c r="CQ13">
        <v>66375</v>
      </c>
    </row>
    <row r="14" spans="1:95" ht="21">
      <c r="A14" s="181" t="s">
        <v>191</v>
      </c>
      <c r="B14" s="229" t="s">
        <v>192</v>
      </c>
      <c r="C14" s="229"/>
      <c r="D14" s="229"/>
      <c r="E14" s="230"/>
      <c r="F14">
        <v>10.72</v>
      </c>
      <c r="G14">
        <v>1340</v>
      </c>
      <c r="J14">
        <v>10.72</v>
      </c>
      <c r="K14">
        <v>1340</v>
      </c>
      <c r="N14">
        <v>10.72</v>
      </c>
      <c r="O14">
        <v>1340</v>
      </c>
      <c r="R14">
        <v>10.72</v>
      </c>
      <c r="S14">
        <v>1340</v>
      </c>
      <c r="V14">
        <v>10.72</v>
      </c>
      <c r="W14">
        <v>1340</v>
      </c>
      <c r="Z14">
        <v>10.72</v>
      </c>
      <c r="AA14">
        <v>1340</v>
      </c>
      <c r="AD14">
        <v>8.0399999999999991</v>
      </c>
      <c r="AE14">
        <v>1004.9999999999999</v>
      </c>
      <c r="AH14">
        <v>8.0399999999999991</v>
      </c>
      <c r="AI14">
        <v>1004.9999999999999</v>
      </c>
      <c r="AL14">
        <v>13.41</v>
      </c>
      <c r="AM14">
        <v>1676.25</v>
      </c>
      <c r="AP14">
        <v>10.72</v>
      </c>
      <c r="AQ14">
        <v>1340</v>
      </c>
      <c r="AT14">
        <v>13.41</v>
      </c>
      <c r="AU14">
        <v>1676.25</v>
      </c>
      <c r="AX14">
        <v>8.0399999999999991</v>
      </c>
      <c r="AY14">
        <v>1004.9999999999999</v>
      </c>
      <c r="BB14">
        <v>8.0399999999999991</v>
      </c>
      <c r="BC14">
        <v>1004.9999999999999</v>
      </c>
      <c r="BF14">
        <v>5.36</v>
      </c>
      <c r="BG14">
        <v>670</v>
      </c>
      <c r="BJ14">
        <v>8.0399999999999991</v>
      </c>
      <c r="BK14">
        <v>1004.9999999999999</v>
      </c>
      <c r="BN14">
        <v>4.29</v>
      </c>
      <c r="BO14">
        <v>536.25</v>
      </c>
      <c r="BR14">
        <v>151.70999999999998</v>
      </c>
      <c r="BS14">
        <v>18963.75</v>
      </c>
      <c r="BX14">
        <v>5.36</v>
      </c>
      <c r="BY14">
        <v>670</v>
      </c>
      <c r="CB14">
        <v>8.0399999999999991</v>
      </c>
      <c r="CC14">
        <v>1004.9999999999999</v>
      </c>
      <c r="CF14">
        <v>5.36</v>
      </c>
      <c r="CG14">
        <v>670</v>
      </c>
      <c r="CJ14">
        <v>32.18</v>
      </c>
      <c r="CK14">
        <v>4022.5</v>
      </c>
      <c r="CN14">
        <v>50.94</v>
      </c>
      <c r="CO14">
        <v>6367.5</v>
      </c>
      <c r="CP14">
        <v>202.64999999999998</v>
      </c>
      <c r="CQ14">
        <v>25331.25</v>
      </c>
    </row>
    <row r="15" spans="1:95" ht="21">
      <c r="A15" s="93" t="s">
        <v>193</v>
      </c>
      <c r="B15" s="231" t="s">
        <v>116</v>
      </c>
      <c r="C15" s="231"/>
      <c r="D15" s="231"/>
      <c r="E15" s="232"/>
      <c r="G15">
        <v>0</v>
      </c>
      <c r="K15">
        <v>0</v>
      </c>
      <c r="O15">
        <v>0</v>
      </c>
      <c r="S15">
        <v>0</v>
      </c>
      <c r="W15">
        <v>0</v>
      </c>
      <c r="AA15">
        <v>0</v>
      </c>
      <c r="AE15">
        <v>0</v>
      </c>
      <c r="AI15">
        <v>0</v>
      </c>
      <c r="AM15">
        <v>0</v>
      </c>
      <c r="AQ15">
        <v>0</v>
      </c>
      <c r="AU15">
        <v>0</v>
      </c>
      <c r="AY15">
        <v>0</v>
      </c>
      <c r="BC15">
        <v>0</v>
      </c>
      <c r="BG15">
        <v>0</v>
      </c>
      <c r="BK15">
        <v>0</v>
      </c>
      <c r="BO15">
        <v>0</v>
      </c>
      <c r="BR15">
        <v>0</v>
      </c>
      <c r="BS15">
        <v>0</v>
      </c>
      <c r="BY15">
        <v>0</v>
      </c>
      <c r="CC15">
        <v>0</v>
      </c>
      <c r="CG15">
        <v>0</v>
      </c>
      <c r="CK15">
        <v>0</v>
      </c>
      <c r="CN15">
        <v>0</v>
      </c>
      <c r="CO15">
        <v>0</v>
      </c>
      <c r="CP15">
        <v>0</v>
      </c>
      <c r="CQ15">
        <v>0</v>
      </c>
    </row>
    <row r="16" spans="1:95" ht="21">
      <c r="A16" s="93" t="s">
        <v>194</v>
      </c>
      <c r="B16" s="231" t="s">
        <v>259</v>
      </c>
      <c r="C16" s="231"/>
      <c r="D16" s="231"/>
      <c r="E16" s="232"/>
      <c r="G16">
        <v>0</v>
      </c>
      <c r="K16">
        <v>0</v>
      </c>
      <c r="O16">
        <v>0</v>
      </c>
      <c r="S16">
        <v>0</v>
      </c>
      <c r="W16">
        <v>0</v>
      </c>
      <c r="AA16">
        <v>0</v>
      </c>
      <c r="AE16">
        <v>0</v>
      </c>
      <c r="AI16">
        <v>0</v>
      </c>
      <c r="AM16">
        <v>0</v>
      </c>
      <c r="AQ16">
        <v>0</v>
      </c>
      <c r="AU16">
        <v>0</v>
      </c>
      <c r="AY16">
        <v>0</v>
      </c>
      <c r="BC16">
        <v>0</v>
      </c>
      <c r="BG16">
        <v>0</v>
      </c>
      <c r="BK16">
        <v>0</v>
      </c>
      <c r="BO16">
        <v>0</v>
      </c>
      <c r="BR16">
        <v>0</v>
      </c>
      <c r="BS16">
        <v>0</v>
      </c>
      <c r="BY16">
        <v>0</v>
      </c>
      <c r="CC16">
        <v>0</v>
      </c>
      <c r="CG16">
        <v>0</v>
      </c>
      <c r="CK16">
        <v>0</v>
      </c>
      <c r="CN16">
        <v>0</v>
      </c>
      <c r="CO16">
        <v>0</v>
      </c>
      <c r="CP16">
        <v>0</v>
      </c>
      <c r="CQ16">
        <v>0</v>
      </c>
    </row>
    <row r="17" spans="1:95" ht="21">
      <c r="A17" s="181" t="s">
        <v>195</v>
      </c>
      <c r="B17" s="229" t="s">
        <v>252</v>
      </c>
      <c r="C17" s="229"/>
      <c r="D17" s="229"/>
      <c r="E17" s="230"/>
      <c r="F17">
        <v>11.06</v>
      </c>
      <c r="G17">
        <v>7366.5129999999999</v>
      </c>
      <c r="J17">
        <v>11.06</v>
      </c>
      <c r="K17">
        <v>7366.5129999999999</v>
      </c>
      <c r="N17">
        <v>11.06</v>
      </c>
      <c r="O17">
        <v>7366.5129999999999</v>
      </c>
      <c r="R17">
        <v>11.06</v>
      </c>
      <c r="S17">
        <v>7366.5129999999999</v>
      </c>
      <c r="V17">
        <v>11.06</v>
      </c>
      <c r="W17">
        <v>7366.5129999999999</v>
      </c>
      <c r="Z17">
        <v>11.06</v>
      </c>
      <c r="AA17">
        <v>7366.5129999999999</v>
      </c>
      <c r="AD17">
        <v>8.2899999999999991</v>
      </c>
      <c r="AE17">
        <v>5521.5544999999993</v>
      </c>
      <c r="AH17">
        <v>8.2899999999999991</v>
      </c>
      <c r="AI17">
        <v>5521.5544999999993</v>
      </c>
      <c r="AL17">
        <v>13.82</v>
      </c>
      <c r="AM17">
        <v>9204.8109999999997</v>
      </c>
      <c r="AP17">
        <v>11.06</v>
      </c>
      <c r="AQ17">
        <v>7366.5129999999999</v>
      </c>
      <c r="AT17">
        <v>13.82</v>
      </c>
      <c r="AU17">
        <v>9204.8109999999997</v>
      </c>
      <c r="AX17">
        <v>8.2899999999999991</v>
      </c>
      <c r="AY17">
        <v>5521.5544999999993</v>
      </c>
      <c r="BB17">
        <v>8.2899999999999991</v>
      </c>
      <c r="BC17">
        <v>5521.5544999999993</v>
      </c>
      <c r="BF17">
        <v>5.53</v>
      </c>
      <c r="BG17">
        <v>3683.2565</v>
      </c>
      <c r="BJ17">
        <v>8.2899999999999991</v>
      </c>
      <c r="BK17">
        <v>5521.5544999999993</v>
      </c>
      <c r="BN17">
        <v>4.42</v>
      </c>
      <c r="BO17">
        <v>2943.9409999999998</v>
      </c>
      <c r="BR17">
        <v>156.45999999999995</v>
      </c>
      <c r="BS17">
        <v>104210.183</v>
      </c>
      <c r="BX17">
        <v>5.53</v>
      </c>
      <c r="BY17">
        <v>3683.2565</v>
      </c>
      <c r="CB17">
        <v>8.2899999999999991</v>
      </c>
      <c r="CC17">
        <v>5521.5544999999993</v>
      </c>
      <c r="CF17">
        <v>5.53</v>
      </c>
      <c r="CG17">
        <v>3683.2565</v>
      </c>
      <c r="CJ17">
        <v>33.18</v>
      </c>
      <c r="CK17">
        <v>22099.538999999997</v>
      </c>
      <c r="CN17">
        <v>52.53</v>
      </c>
      <c r="CO17">
        <v>34987.606499999994</v>
      </c>
      <c r="CP17">
        <v>208.98999999999995</v>
      </c>
      <c r="CQ17">
        <v>139197.78950000001</v>
      </c>
    </row>
    <row r="18" spans="1:95" ht="21">
      <c r="A18" s="181" t="s">
        <v>196</v>
      </c>
      <c r="B18" s="229" t="s">
        <v>197</v>
      </c>
      <c r="C18" s="229"/>
      <c r="D18" s="229"/>
      <c r="E18" s="230"/>
      <c r="F18">
        <v>9.98</v>
      </c>
      <c r="G18">
        <v>4291.4000000000005</v>
      </c>
      <c r="J18">
        <v>9.98</v>
      </c>
      <c r="K18">
        <v>4291.4000000000005</v>
      </c>
      <c r="N18">
        <v>9.98</v>
      </c>
      <c r="O18">
        <v>4291.4000000000005</v>
      </c>
      <c r="R18">
        <v>9.98</v>
      </c>
      <c r="S18">
        <v>4291.4000000000005</v>
      </c>
      <c r="V18">
        <v>9.98</v>
      </c>
      <c r="W18">
        <v>4291.4000000000005</v>
      </c>
      <c r="Z18">
        <v>9.98</v>
      </c>
      <c r="AA18">
        <v>4291.4000000000005</v>
      </c>
      <c r="AD18">
        <v>7.49</v>
      </c>
      <c r="AE18">
        <v>3220.7000000000003</v>
      </c>
      <c r="AH18">
        <v>7.49</v>
      </c>
      <c r="AI18">
        <v>3220.7000000000003</v>
      </c>
      <c r="AL18">
        <v>12.48</v>
      </c>
      <c r="AM18">
        <v>5366.4000000000005</v>
      </c>
      <c r="AP18">
        <v>9.98</v>
      </c>
      <c r="AQ18">
        <v>4291.4000000000005</v>
      </c>
      <c r="AT18">
        <v>12.48</v>
      </c>
      <c r="AU18">
        <v>5366.4000000000005</v>
      </c>
      <c r="AX18">
        <v>7.49</v>
      </c>
      <c r="AY18">
        <v>3220.7000000000003</v>
      </c>
      <c r="BB18">
        <v>7.49</v>
      </c>
      <c r="BC18">
        <v>3220.7000000000003</v>
      </c>
      <c r="BF18">
        <v>4.99</v>
      </c>
      <c r="BG18">
        <v>2145.7000000000003</v>
      </c>
      <c r="BJ18">
        <v>7.49</v>
      </c>
      <c r="BK18">
        <v>3220.7000000000003</v>
      </c>
      <c r="BN18">
        <v>3.99</v>
      </c>
      <c r="BO18">
        <v>1715.7</v>
      </c>
      <c r="BR18">
        <v>141.25000000000003</v>
      </c>
      <c r="BS18">
        <v>60737.499999999993</v>
      </c>
      <c r="BX18">
        <v>4.99</v>
      </c>
      <c r="BY18">
        <v>2145.7000000000003</v>
      </c>
      <c r="CB18">
        <v>7.49</v>
      </c>
      <c r="CC18">
        <v>3220.7000000000003</v>
      </c>
      <c r="CF18">
        <v>4.99</v>
      </c>
      <c r="CG18">
        <v>2145.7000000000003</v>
      </c>
      <c r="CJ18">
        <v>29.96</v>
      </c>
      <c r="CK18">
        <v>12882.800000000001</v>
      </c>
      <c r="CN18">
        <v>47.43</v>
      </c>
      <c r="CO18">
        <v>20394.900000000001</v>
      </c>
      <c r="CP18">
        <v>188.68000000000004</v>
      </c>
      <c r="CQ18">
        <v>81132.399999999994</v>
      </c>
    </row>
    <row r="19" spans="1:95" ht="21">
      <c r="A19" s="181" t="s">
        <v>198</v>
      </c>
      <c r="B19" s="229" t="s">
        <v>71</v>
      </c>
      <c r="C19" s="229"/>
      <c r="D19" s="229"/>
      <c r="E19" s="230"/>
      <c r="F19">
        <v>6.76</v>
      </c>
      <c r="G19">
        <v>392.08</v>
      </c>
      <c r="J19">
        <v>6.76</v>
      </c>
      <c r="K19">
        <v>392.08</v>
      </c>
      <c r="N19">
        <v>6.76</v>
      </c>
      <c r="O19">
        <v>392.08</v>
      </c>
      <c r="R19">
        <v>6.76</v>
      </c>
      <c r="S19">
        <v>392.08</v>
      </c>
      <c r="V19">
        <v>6.76</v>
      </c>
      <c r="W19">
        <v>392.08</v>
      </c>
      <c r="Z19">
        <v>6.76</v>
      </c>
      <c r="AA19">
        <v>392.08</v>
      </c>
      <c r="AD19">
        <v>5.07</v>
      </c>
      <c r="AE19">
        <v>294.06</v>
      </c>
      <c r="AH19">
        <v>5.07</v>
      </c>
      <c r="AI19">
        <v>294.06</v>
      </c>
      <c r="AL19">
        <v>8.4499999999999993</v>
      </c>
      <c r="AM19">
        <v>490.09999999999997</v>
      </c>
      <c r="AP19">
        <v>6.76</v>
      </c>
      <c r="AQ19">
        <v>392.08</v>
      </c>
      <c r="AT19">
        <v>8.4499999999999993</v>
      </c>
      <c r="AU19">
        <v>490.09999999999997</v>
      </c>
      <c r="AX19">
        <v>5.07</v>
      </c>
      <c r="AY19">
        <v>294.06</v>
      </c>
      <c r="BB19">
        <v>5.07</v>
      </c>
      <c r="BC19">
        <v>294.06</v>
      </c>
      <c r="BF19">
        <v>3.38</v>
      </c>
      <c r="BG19">
        <v>196.04</v>
      </c>
      <c r="BJ19">
        <v>5.07</v>
      </c>
      <c r="BK19">
        <v>294.06</v>
      </c>
      <c r="BN19">
        <v>2.7</v>
      </c>
      <c r="BO19">
        <v>156.60000000000002</v>
      </c>
      <c r="BR19">
        <v>95.649999999999991</v>
      </c>
      <c r="BS19">
        <v>5547.7000000000016</v>
      </c>
      <c r="BX19">
        <v>3.38</v>
      </c>
      <c r="BY19">
        <v>196.04</v>
      </c>
      <c r="CB19">
        <v>5.07</v>
      </c>
      <c r="CC19">
        <v>294.06</v>
      </c>
      <c r="CF19">
        <v>3.38</v>
      </c>
      <c r="CG19">
        <v>196.04</v>
      </c>
      <c r="CJ19">
        <v>20.28</v>
      </c>
      <c r="CK19">
        <v>1176.24</v>
      </c>
      <c r="CN19">
        <v>32.11</v>
      </c>
      <c r="CO19">
        <v>1862.38</v>
      </c>
      <c r="CP19">
        <v>127.75999999999999</v>
      </c>
      <c r="CQ19">
        <v>7410.0800000000017</v>
      </c>
    </row>
    <row r="20" spans="1:95" ht="21">
      <c r="A20" s="181" t="s">
        <v>199</v>
      </c>
      <c r="B20" s="229" t="s">
        <v>80</v>
      </c>
      <c r="C20" s="229"/>
      <c r="D20" s="229"/>
      <c r="E20" s="230"/>
      <c r="F20">
        <v>1.5</v>
      </c>
      <c r="G20">
        <v>67.5</v>
      </c>
      <c r="J20">
        <v>1.5</v>
      </c>
      <c r="K20">
        <v>67.5</v>
      </c>
      <c r="N20">
        <v>1.5</v>
      </c>
      <c r="O20">
        <v>67.5</v>
      </c>
      <c r="R20">
        <v>1.5</v>
      </c>
      <c r="S20">
        <v>67.5</v>
      </c>
      <c r="V20">
        <v>1.5</v>
      </c>
      <c r="W20">
        <v>67.5</v>
      </c>
      <c r="Z20">
        <v>1.5</v>
      </c>
      <c r="AA20">
        <v>67.5</v>
      </c>
      <c r="AD20">
        <v>1.1200000000000001</v>
      </c>
      <c r="AE20">
        <v>50.400000000000006</v>
      </c>
      <c r="AH20">
        <v>1.1200000000000001</v>
      </c>
      <c r="AI20">
        <v>50.400000000000006</v>
      </c>
      <c r="AL20">
        <v>1.87</v>
      </c>
      <c r="AM20">
        <v>84.15</v>
      </c>
      <c r="AP20">
        <v>1.5</v>
      </c>
      <c r="AQ20">
        <v>67.5</v>
      </c>
      <c r="AT20">
        <v>1.87</v>
      </c>
      <c r="AU20">
        <v>84.15</v>
      </c>
      <c r="AX20">
        <v>1.1200000000000001</v>
      </c>
      <c r="AY20">
        <v>50.400000000000006</v>
      </c>
      <c r="BB20">
        <v>1.1200000000000001</v>
      </c>
      <c r="BC20">
        <v>50.400000000000006</v>
      </c>
      <c r="BF20">
        <v>0.75</v>
      </c>
      <c r="BG20">
        <v>33.75</v>
      </c>
      <c r="BJ20">
        <v>1.1200000000000001</v>
      </c>
      <c r="BK20">
        <v>50.400000000000006</v>
      </c>
      <c r="BN20">
        <v>0.6</v>
      </c>
      <c r="BO20">
        <v>27</v>
      </c>
      <c r="BR20">
        <v>21.190000000000008</v>
      </c>
      <c r="BS20">
        <v>953.54999999999984</v>
      </c>
      <c r="BX20">
        <v>0.75</v>
      </c>
      <c r="BY20">
        <v>33.75</v>
      </c>
      <c r="CB20">
        <v>1.1200000000000001</v>
      </c>
      <c r="CC20">
        <v>50.400000000000006</v>
      </c>
      <c r="CF20">
        <v>0.75</v>
      </c>
      <c r="CG20">
        <v>33.75</v>
      </c>
      <c r="CJ20">
        <v>4.5</v>
      </c>
      <c r="CK20">
        <v>202.5</v>
      </c>
      <c r="CN20">
        <v>7.12</v>
      </c>
      <c r="CO20">
        <v>320.39999999999998</v>
      </c>
      <c r="CP20">
        <v>28.310000000000009</v>
      </c>
      <c r="CQ20">
        <v>1273.9499999999998</v>
      </c>
    </row>
    <row r="21" spans="1:95" ht="21">
      <c r="A21" s="181" t="s">
        <v>200</v>
      </c>
      <c r="B21" s="229" t="s">
        <v>81</v>
      </c>
      <c r="C21" s="229"/>
      <c r="D21" s="229"/>
      <c r="E21" s="230"/>
      <c r="F21">
        <v>5.07</v>
      </c>
      <c r="G21">
        <v>507</v>
      </c>
      <c r="J21">
        <v>5.07</v>
      </c>
      <c r="K21">
        <v>507</v>
      </c>
      <c r="N21">
        <v>5.07</v>
      </c>
      <c r="O21">
        <v>507</v>
      </c>
      <c r="R21">
        <v>5.07</v>
      </c>
      <c r="S21">
        <v>507</v>
      </c>
      <c r="V21">
        <v>5.07</v>
      </c>
      <c r="W21">
        <v>507</v>
      </c>
      <c r="Z21">
        <v>5.07</v>
      </c>
      <c r="AA21">
        <v>507</v>
      </c>
      <c r="AD21">
        <v>3.8</v>
      </c>
      <c r="AE21">
        <v>380</v>
      </c>
      <c r="AH21">
        <v>3.8</v>
      </c>
      <c r="AI21">
        <v>380</v>
      </c>
      <c r="AL21">
        <v>6.34</v>
      </c>
      <c r="AM21">
        <v>634</v>
      </c>
      <c r="AP21">
        <v>5.07</v>
      </c>
      <c r="AQ21">
        <v>507</v>
      </c>
      <c r="AT21">
        <v>6.34</v>
      </c>
      <c r="AU21">
        <v>634</v>
      </c>
      <c r="AX21">
        <v>3.8</v>
      </c>
      <c r="AY21">
        <v>380</v>
      </c>
      <c r="BB21">
        <v>3.8</v>
      </c>
      <c r="BC21">
        <v>380</v>
      </c>
      <c r="BF21">
        <v>2.5299999999999998</v>
      </c>
      <c r="BG21">
        <v>252.99999999999997</v>
      </c>
      <c r="BJ21">
        <v>3.8</v>
      </c>
      <c r="BK21">
        <v>380</v>
      </c>
      <c r="BN21">
        <v>2.02</v>
      </c>
      <c r="BO21">
        <v>202</v>
      </c>
      <c r="BR21">
        <v>71.719999999999985</v>
      </c>
      <c r="BS21">
        <v>7172</v>
      </c>
      <c r="BX21">
        <v>2.5299999999999998</v>
      </c>
      <c r="BY21">
        <v>252.99999999999997</v>
      </c>
      <c r="CB21">
        <v>3.8</v>
      </c>
      <c r="CC21">
        <v>380</v>
      </c>
      <c r="CF21">
        <v>2.5299999999999998</v>
      </c>
      <c r="CG21">
        <v>252.99999999999997</v>
      </c>
      <c r="CJ21">
        <v>15.21</v>
      </c>
      <c r="CK21">
        <v>1521</v>
      </c>
      <c r="CN21">
        <v>24.07</v>
      </c>
      <c r="CO21">
        <v>2407</v>
      </c>
      <c r="CP21">
        <v>95.789999999999992</v>
      </c>
      <c r="CQ21">
        <v>9579</v>
      </c>
    </row>
    <row r="22" spans="1:95" ht="21">
      <c r="A22" s="181" t="s">
        <v>201</v>
      </c>
      <c r="B22" s="229" t="s">
        <v>202</v>
      </c>
      <c r="C22" s="229"/>
      <c r="D22" s="229"/>
      <c r="E22" s="230"/>
      <c r="F22">
        <v>5.48</v>
      </c>
      <c r="G22">
        <v>411.00000000000006</v>
      </c>
      <c r="J22">
        <v>5.48</v>
      </c>
      <c r="K22">
        <v>411.00000000000006</v>
      </c>
      <c r="N22">
        <v>5.48</v>
      </c>
      <c r="O22">
        <v>411.00000000000006</v>
      </c>
      <c r="R22">
        <v>5.48</v>
      </c>
      <c r="S22">
        <v>411.00000000000006</v>
      </c>
      <c r="V22">
        <v>5.48</v>
      </c>
      <c r="W22">
        <v>411.00000000000006</v>
      </c>
      <c r="Z22">
        <v>5.48</v>
      </c>
      <c r="AA22">
        <v>411.00000000000006</v>
      </c>
      <c r="AD22">
        <v>4.1100000000000003</v>
      </c>
      <c r="AE22">
        <v>308.25</v>
      </c>
      <c r="AH22">
        <v>4.1100000000000003</v>
      </c>
      <c r="AI22">
        <v>308.25</v>
      </c>
      <c r="AL22">
        <v>6.85</v>
      </c>
      <c r="AM22">
        <v>513.75</v>
      </c>
      <c r="AP22">
        <v>5.48</v>
      </c>
      <c r="AQ22">
        <v>411.00000000000006</v>
      </c>
      <c r="AT22">
        <v>6.85</v>
      </c>
      <c r="AU22">
        <v>513.75</v>
      </c>
      <c r="AX22">
        <v>4.1100000000000003</v>
      </c>
      <c r="AY22">
        <v>308.25</v>
      </c>
      <c r="BB22">
        <v>4.1100000000000003</v>
      </c>
      <c r="BC22">
        <v>308.25</v>
      </c>
      <c r="BF22">
        <v>2.74</v>
      </c>
      <c r="BG22">
        <v>205.50000000000003</v>
      </c>
      <c r="BJ22">
        <v>4.1100000000000003</v>
      </c>
      <c r="BK22">
        <v>308.25</v>
      </c>
      <c r="BN22">
        <v>2.19</v>
      </c>
      <c r="BO22">
        <v>164.25</v>
      </c>
      <c r="BR22">
        <v>77.540000000000006</v>
      </c>
      <c r="BS22">
        <v>5815.5</v>
      </c>
      <c r="BX22">
        <v>2.74</v>
      </c>
      <c r="BY22">
        <v>205.50000000000003</v>
      </c>
      <c r="CB22">
        <v>4.1100000000000003</v>
      </c>
      <c r="CC22">
        <v>308.25</v>
      </c>
      <c r="CF22">
        <v>2.74</v>
      </c>
      <c r="CG22">
        <v>205.50000000000003</v>
      </c>
      <c r="CJ22">
        <v>16.45</v>
      </c>
      <c r="CK22">
        <v>1233.75</v>
      </c>
      <c r="CN22">
        <v>26.04</v>
      </c>
      <c r="CO22">
        <v>1953</v>
      </c>
      <c r="CP22">
        <v>103.58000000000001</v>
      </c>
      <c r="CQ22">
        <v>7768.5</v>
      </c>
    </row>
    <row r="23" spans="1:95" ht="21">
      <c r="A23" s="181" t="s">
        <v>203</v>
      </c>
      <c r="B23" s="229" t="s">
        <v>84</v>
      </c>
      <c r="C23" s="229"/>
      <c r="D23" s="229"/>
      <c r="E23" s="230"/>
      <c r="F23">
        <v>1</v>
      </c>
      <c r="G23">
        <v>15</v>
      </c>
      <c r="J23">
        <v>1</v>
      </c>
      <c r="K23">
        <v>15</v>
      </c>
      <c r="N23">
        <v>1</v>
      </c>
      <c r="O23">
        <v>15</v>
      </c>
      <c r="R23">
        <v>1</v>
      </c>
      <c r="S23">
        <v>15</v>
      </c>
      <c r="V23">
        <v>1</v>
      </c>
      <c r="W23">
        <v>15</v>
      </c>
      <c r="Z23">
        <v>1</v>
      </c>
      <c r="AA23">
        <v>15</v>
      </c>
      <c r="AD23">
        <v>1</v>
      </c>
      <c r="AE23">
        <v>15</v>
      </c>
      <c r="AH23">
        <v>1</v>
      </c>
      <c r="AI23">
        <v>15</v>
      </c>
      <c r="AL23">
        <v>1</v>
      </c>
      <c r="AM23">
        <v>15</v>
      </c>
      <c r="AP23">
        <v>1</v>
      </c>
      <c r="AQ23">
        <v>15</v>
      </c>
      <c r="AT23">
        <v>1</v>
      </c>
      <c r="AU23">
        <v>15</v>
      </c>
      <c r="AX23">
        <v>1</v>
      </c>
      <c r="AY23">
        <v>15</v>
      </c>
      <c r="BB23">
        <v>1</v>
      </c>
      <c r="BC23">
        <v>15</v>
      </c>
      <c r="BF23">
        <v>1</v>
      </c>
      <c r="BG23">
        <v>15</v>
      </c>
      <c r="BJ23">
        <v>1</v>
      </c>
      <c r="BK23">
        <v>15</v>
      </c>
      <c r="BN23">
        <v>1</v>
      </c>
      <c r="BO23">
        <v>15</v>
      </c>
      <c r="BR23">
        <v>16</v>
      </c>
      <c r="BS23">
        <v>240</v>
      </c>
      <c r="BX23">
        <v>1</v>
      </c>
      <c r="BY23">
        <v>15</v>
      </c>
      <c r="CB23">
        <v>1</v>
      </c>
      <c r="CC23">
        <v>15</v>
      </c>
      <c r="CF23">
        <v>1</v>
      </c>
      <c r="CG23">
        <v>15</v>
      </c>
      <c r="CJ23">
        <v>3</v>
      </c>
      <c r="CK23">
        <v>45</v>
      </c>
      <c r="CN23">
        <v>6</v>
      </c>
      <c r="CO23">
        <v>90</v>
      </c>
      <c r="CP23">
        <v>22</v>
      </c>
      <c r="CQ23">
        <v>330</v>
      </c>
    </row>
    <row r="24" spans="1:95" ht="21">
      <c r="A24" s="181" t="s">
        <v>204</v>
      </c>
      <c r="B24" s="229" t="s">
        <v>205</v>
      </c>
      <c r="C24" s="229"/>
      <c r="D24" s="229"/>
      <c r="E24" s="230"/>
      <c r="F24">
        <v>6.28</v>
      </c>
      <c r="G24">
        <v>282.60000000000002</v>
      </c>
      <c r="J24">
        <v>6.28</v>
      </c>
      <c r="K24">
        <v>282.60000000000002</v>
      </c>
      <c r="N24">
        <v>6.28</v>
      </c>
      <c r="O24">
        <v>282.60000000000002</v>
      </c>
      <c r="R24">
        <v>6.28</v>
      </c>
      <c r="S24">
        <v>282.60000000000002</v>
      </c>
      <c r="V24">
        <v>6.28</v>
      </c>
      <c r="W24">
        <v>282.60000000000002</v>
      </c>
      <c r="Z24">
        <v>6.28</v>
      </c>
      <c r="AA24">
        <v>282.60000000000002</v>
      </c>
      <c r="AD24">
        <v>4.71</v>
      </c>
      <c r="AE24">
        <v>211.95</v>
      </c>
      <c r="AH24">
        <v>4.71</v>
      </c>
      <c r="AI24">
        <v>211.95</v>
      </c>
      <c r="AL24">
        <v>7.85</v>
      </c>
      <c r="AM24">
        <v>353.25</v>
      </c>
      <c r="AP24">
        <v>6.28</v>
      </c>
      <c r="AQ24">
        <v>282.60000000000002</v>
      </c>
      <c r="AT24">
        <v>7.85</v>
      </c>
      <c r="AU24">
        <v>353.25</v>
      </c>
      <c r="AX24">
        <v>4.71</v>
      </c>
      <c r="AY24">
        <v>211.95</v>
      </c>
      <c r="BB24">
        <v>4.71</v>
      </c>
      <c r="BC24">
        <v>211.95</v>
      </c>
      <c r="BF24">
        <v>3.14</v>
      </c>
      <c r="BG24">
        <v>141.30000000000001</v>
      </c>
      <c r="BJ24">
        <v>4.71</v>
      </c>
      <c r="BK24">
        <v>211.95</v>
      </c>
      <c r="BN24">
        <v>2.5099999999999998</v>
      </c>
      <c r="BO24">
        <v>112.94999999999999</v>
      </c>
      <c r="BR24">
        <v>88.859999999999985</v>
      </c>
      <c r="BS24">
        <v>3998.6999999999994</v>
      </c>
      <c r="BX24">
        <v>3.14</v>
      </c>
      <c r="BY24">
        <v>141.30000000000001</v>
      </c>
      <c r="CB24">
        <v>4.71</v>
      </c>
      <c r="CC24">
        <v>211.95</v>
      </c>
      <c r="CF24">
        <v>3.14</v>
      </c>
      <c r="CG24">
        <v>141.30000000000001</v>
      </c>
      <c r="CJ24">
        <v>18.84</v>
      </c>
      <c r="CK24">
        <v>847.8</v>
      </c>
      <c r="CN24">
        <v>29.83</v>
      </c>
      <c r="CO24">
        <v>1342.35</v>
      </c>
      <c r="CP24">
        <v>118.68999999999998</v>
      </c>
      <c r="CQ24">
        <v>5341.0499999999993</v>
      </c>
    </row>
    <row r="25" spans="1:95" ht="21">
      <c r="A25" s="181" t="s">
        <v>206</v>
      </c>
      <c r="B25" s="229" t="s">
        <v>143</v>
      </c>
      <c r="C25" s="229"/>
      <c r="D25" s="229"/>
      <c r="E25" s="230"/>
      <c r="F25">
        <v>3.64</v>
      </c>
      <c r="G25">
        <v>174.72</v>
      </c>
      <c r="J25">
        <v>3.64</v>
      </c>
      <c r="K25">
        <v>174.72</v>
      </c>
      <c r="N25">
        <v>3.64</v>
      </c>
      <c r="O25">
        <v>174.72</v>
      </c>
      <c r="R25">
        <v>3.64</v>
      </c>
      <c r="S25">
        <v>174.72</v>
      </c>
      <c r="V25">
        <v>3.64</v>
      </c>
      <c r="W25">
        <v>174.72</v>
      </c>
      <c r="Z25">
        <v>3.64</v>
      </c>
      <c r="AA25">
        <v>174.72</v>
      </c>
      <c r="AD25">
        <v>2.73</v>
      </c>
      <c r="AE25">
        <v>131.04</v>
      </c>
      <c r="AH25">
        <v>2.73</v>
      </c>
      <c r="AI25">
        <v>131.04</v>
      </c>
      <c r="AL25">
        <v>4.55</v>
      </c>
      <c r="AM25">
        <v>218.39999999999998</v>
      </c>
      <c r="AP25">
        <v>3.64</v>
      </c>
      <c r="AQ25">
        <v>174.72</v>
      </c>
      <c r="AT25">
        <v>4.55</v>
      </c>
      <c r="AU25">
        <v>218.39999999999998</v>
      </c>
      <c r="AX25">
        <v>2.73</v>
      </c>
      <c r="AY25">
        <v>131.04</v>
      </c>
      <c r="BB25">
        <v>2.73</v>
      </c>
      <c r="BC25">
        <v>131.04</v>
      </c>
      <c r="BF25">
        <v>1.82</v>
      </c>
      <c r="BG25">
        <v>87.36</v>
      </c>
      <c r="BJ25">
        <v>2.73</v>
      </c>
      <c r="BK25">
        <v>131.04</v>
      </c>
      <c r="BN25">
        <v>1.45</v>
      </c>
      <c r="BO25">
        <v>69.599999999999994</v>
      </c>
      <c r="BR25">
        <v>51.499999999999993</v>
      </c>
      <c r="BS25">
        <v>2471.9999999999995</v>
      </c>
      <c r="BX25">
        <v>1.82</v>
      </c>
      <c r="BY25">
        <v>87.36</v>
      </c>
      <c r="CB25">
        <v>2.73</v>
      </c>
      <c r="CC25">
        <v>131.04</v>
      </c>
      <c r="CF25">
        <v>1.82</v>
      </c>
      <c r="CG25">
        <v>87.36</v>
      </c>
      <c r="CJ25">
        <v>10.92</v>
      </c>
      <c r="CK25">
        <v>524.16</v>
      </c>
      <c r="CN25">
        <v>17.29</v>
      </c>
      <c r="CO25">
        <v>829.92</v>
      </c>
      <c r="CP25">
        <v>68.789999999999992</v>
      </c>
      <c r="CQ25">
        <v>3301.9199999999996</v>
      </c>
    </row>
    <row r="26" spans="1:95" ht="21">
      <c r="A26" s="181" t="s">
        <v>207</v>
      </c>
      <c r="B26" s="229" t="s">
        <v>208</v>
      </c>
      <c r="C26" s="229"/>
      <c r="D26" s="229"/>
      <c r="E26" s="230"/>
      <c r="F26">
        <v>2.31</v>
      </c>
      <c r="G26">
        <v>57.75</v>
      </c>
      <c r="J26">
        <v>2.31</v>
      </c>
      <c r="K26">
        <v>57.75</v>
      </c>
      <c r="N26">
        <v>2.31</v>
      </c>
      <c r="O26">
        <v>57.75</v>
      </c>
      <c r="R26">
        <v>2.31</v>
      </c>
      <c r="S26">
        <v>57.75</v>
      </c>
      <c r="V26">
        <v>2.31</v>
      </c>
      <c r="W26">
        <v>57.75</v>
      </c>
      <c r="Z26">
        <v>2.31</v>
      </c>
      <c r="AA26">
        <v>57.75</v>
      </c>
      <c r="AD26">
        <v>1.73</v>
      </c>
      <c r="AE26">
        <v>43.25</v>
      </c>
      <c r="AH26">
        <v>1.73</v>
      </c>
      <c r="AI26">
        <v>43.25</v>
      </c>
      <c r="AL26">
        <v>2.89</v>
      </c>
      <c r="AM26">
        <v>72.25</v>
      </c>
      <c r="AP26">
        <v>2.31</v>
      </c>
      <c r="AQ26">
        <v>57.75</v>
      </c>
      <c r="AT26">
        <v>2.89</v>
      </c>
      <c r="AU26">
        <v>72.25</v>
      </c>
      <c r="AX26">
        <v>1.73</v>
      </c>
      <c r="AY26">
        <v>43.25</v>
      </c>
      <c r="BB26">
        <v>1.73</v>
      </c>
      <c r="BC26">
        <v>43.25</v>
      </c>
      <c r="BF26">
        <v>1.1499999999999999</v>
      </c>
      <c r="BG26">
        <v>28.749999999999996</v>
      </c>
      <c r="BJ26">
        <v>1.73</v>
      </c>
      <c r="BK26">
        <v>43.25</v>
      </c>
      <c r="BN26">
        <v>0.92</v>
      </c>
      <c r="BO26">
        <v>23</v>
      </c>
      <c r="BR26">
        <v>32.67</v>
      </c>
      <c r="BS26">
        <v>816.75</v>
      </c>
      <c r="BX26">
        <v>1.1499999999999999</v>
      </c>
      <c r="BY26">
        <v>28.749999999999996</v>
      </c>
      <c r="CB26">
        <v>1.73</v>
      </c>
      <c r="CC26">
        <v>43.25</v>
      </c>
      <c r="CF26">
        <v>1.1499999999999999</v>
      </c>
      <c r="CG26">
        <v>28.749999999999996</v>
      </c>
      <c r="CJ26">
        <v>6.95</v>
      </c>
      <c r="CK26">
        <v>173.75</v>
      </c>
      <c r="CN26">
        <v>10.98</v>
      </c>
      <c r="CO26">
        <v>274.5</v>
      </c>
      <c r="CP26">
        <v>43.650000000000006</v>
      </c>
      <c r="CQ26">
        <v>1091.25</v>
      </c>
    </row>
    <row r="27" spans="1:95" ht="21">
      <c r="A27" s="181" t="s">
        <v>209</v>
      </c>
      <c r="B27" s="229" t="s">
        <v>210</v>
      </c>
      <c r="C27" s="229"/>
      <c r="D27" s="229"/>
      <c r="E27" s="230"/>
      <c r="F27">
        <v>5</v>
      </c>
      <c r="G27">
        <v>600</v>
      </c>
      <c r="J27">
        <v>5</v>
      </c>
      <c r="K27">
        <v>600</v>
      </c>
      <c r="N27">
        <v>5</v>
      </c>
      <c r="O27">
        <v>600</v>
      </c>
      <c r="R27">
        <v>5</v>
      </c>
      <c r="S27">
        <v>600</v>
      </c>
      <c r="V27">
        <v>5</v>
      </c>
      <c r="W27">
        <v>600</v>
      </c>
      <c r="Z27">
        <v>5</v>
      </c>
      <c r="AA27">
        <v>600</v>
      </c>
      <c r="AD27">
        <v>4</v>
      </c>
      <c r="AE27">
        <v>480</v>
      </c>
      <c r="AH27">
        <v>4</v>
      </c>
      <c r="AI27">
        <v>480</v>
      </c>
      <c r="AL27">
        <v>6</v>
      </c>
      <c r="AM27">
        <v>720</v>
      </c>
      <c r="AP27">
        <v>5</v>
      </c>
      <c r="AQ27">
        <v>600</v>
      </c>
      <c r="AT27">
        <v>6</v>
      </c>
      <c r="AU27">
        <v>720</v>
      </c>
      <c r="AX27">
        <v>4</v>
      </c>
      <c r="AY27">
        <v>480</v>
      </c>
      <c r="BB27">
        <v>4</v>
      </c>
      <c r="BC27">
        <v>480</v>
      </c>
      <c r="BF27">
        <v>3</v>
      </c>
      <c r="BG27">
        <v>360</v>
      </c>
      <c r="BJ27">
        <v>4</v>
      </c>
      <c r="BK27">
        <v>480</v>
      </c>
      <c r="BN27">
        <v>2</v>
      </c>
      <c r="BO27">
        <v>240</v>
      </c>
      <c r="BR27">
        <v>72</v>
      </c>
      <c r="BS27">
        <v>8640</v>
      </c>
      <c r="BX27">
        <v>3</v>
      </c>
      <c r="BY27">
        <v>360</v>
      </c>
      <c r="CB27">
        <v>4</v>
      </c>
      <c r="CC27">
        <v>480</v>
      </c>
      <c r="CF27">
        <v>3</v>
      </c>
      <c r="CG27">
        <v>360</v>
      </c>
      <c r="CJ27">
        <v>14</v>
      </c>
      <c r="CK27">
        <v>1680</v>
      </c>
      <c r="CN27">
        <v>24</v>
      </c>
      <c r="CO27">
        <v>2880</v>
      </c>
      <c r="CP27">
        <v>96</v>
      </c>
      <c r="CQ27">
        <v>11520</v>
      </c>
    </row>
    <row r="28" spans="1:95" ht="21">
      <c r="A28" s="181" t="s">
        <v>211</v>
      </c>
      <c r="B28" s="229" t="s">
        <v>253</v>
      </c>
      <c r="C28" s="229"/>
      <c r="D28" s="229"/>
      <c r="E28" s="230"/>
      <c r="F28">
        <v>13.3</v>
      </c>
      <c r="G28">
        <v>731.5</v>
      </c>
      <c r="J28">
        <v>13.3</v>
      </c>
      <c r="K28">
        <v>731.5</v>
      </c>
      <c r="N28">
        <v>13.3</v>
      </c>
      <c r="O28">
        <v>731.5</v>
      </c>
      <c r="R28">
        <v>13.3</v>
      </c>
      <c r="S28">
        <v>731.5</v>
      </c>
      <c r="V28">
        <v>13.3</v>
      </c>
      <c r="W28">
        <v>731.5</v>
      </c>
      <c r="Z28">
        <v>13.3</v>
      </c>
      <c r="AA28">
        <v>731.5</v>
      </c>
      <c r="AD28">
        <v>9.9700000000000006</v>
      </c>
      <c r="AE28">
        <v>548.35</v>
      </c>
      <c r="AH28">
        <v>9.9700000000000006</v>
      </c>
      <c r="AI28">
        <v>548.35</v>
      </c>
      <c r="AL28">
        <v>16.62</v>
      </c>
      <c r="AM28">
        <v>914.1</v>
      </c>
      <c r="AP28">
        <v>13.3</v>
      </c>
      <c r="AQ28">
        <v>731.5</v>
      </c>
      <c r="AT28">
        <v>16.62</v>
      </c>
      <c r="AU28">
        <v>914.1</v>
      </c>
      <c r="AX28">
        <v>9.9700000000000006</v>
      </c>
      <c r="AY28">
        <v>548.35</v>
      </c>
      <c r="BB28">
        <v>9.9700000000000006</v>
      </c>
      <c r="BC28">
        <v>548.35</v>
      </c>
      <c r="BF28">
        <v>6.65</v>
      </c>
      <c r="BG28">
        <v>365.75</v>
      </c>
      <c r="BJ28">
        <v>9.9700000000000006</v>
      </c>
      <c r="BK28">
        <v>548.35</v>
      </c>
      <c r="BN28">
        <v>5.32</v>
      </c>
      <c r="BO28">
        <v>292.60000000000002</v>
      </c>
      <c r="BR28">
        <v>188.16</v>
      </c>
      <c r="BS28">
        <v>10348.800000000003</v>
      </c>
      <c r="BX28">
        <v>6.65</v>
      </c>
      <c r="BY28">
        <v>365.75</v>
      </c>
      <c r="CB28">
        <v>9.9700000000000006</v>
      </c>
      <c r="CC28">
        <v>548.35</v>
      </c>
      <c r="CF28">
        <v>6.65</v>
      </c>
      <c r="CG28">
        <v>365.75</v>
      </c>
      <c r="CJ28">
        <v>39.9</v>
      </c>
      <c r="CK28">
        <v>2194.5</v>
      </c>
      <c r="CN28">
        <v>63.17</v>
      </c>
      <c r="CO28">
        <v>3474.35</v>
      </c>
      <c r="CP28">
        <v>251.32999999999998</v>
      </c>
      <c r="CQ28">
        <v>13823.150000000003</v>
      </c>
    </row>
    <row r="29" spans="1:95" ht="21">
      <c r="A29" s="181" t="s">
        <v>212</v>
      </c>
      <c r="B29" s="229" t="s">
        <v>213</v>
      </c>
      <c r="C29" s="229"/>
      <c r="D29" s="229"/>
      <c r="E29" s="230"/>
      <c r="F29">
        <v>3</v>
      </c>
      <c r="G29">
        <v>600</v>
      </c>
      <c r="J29">
        <v>3</v>
      </c>
      <c r="K29">
        <v>600</v>
      </c>
      <c r="N29">
        <v>3</v>
      </c>
      <c r="O29">
        <v>600</v>
      </c>
      <c r="R29">
        <v>3</v>
      </c>
      <c r="S29">
        <v>600</v>
      </c>
      <c r="V29">
        <v>3</v>
      </c>
      <c r="W29">
        <v>600</v>
      </c>
      <c r="Z29">
        <v>3</v>
      </c>
      <c r="AA29">
        <v>600</v>
      </c>
      <c r="AD29">
        <v>2</v>
      </c>
      <c r="AE29">
        <v>400</v>
      </c>
      <c r="AH29">
        <v>2</v>
      </c>
      <c r="AI29">
        <v>400</v>
      </c>
      <c r="AL29">
        <v>3</v>
      </c>
      <c r="AM29">
        <v>600</v>
      </c>
      <c r="AP29">
        <v>3</v>
      </c>
      <c r="AQ29">
        <v>600</v>
      </c>
      <c r="AT29">
        <v>3</v>
      </c>
      <c r="AU29">
        <v>600</v>
      </c>
      <c r="AX29">
        <v>2</v>
      </c>
      <c r="AY29">
        <v>400</v>
      </c>
      <c r="BB29">
        <v>2</v>
      </c>
      <c r="BC29">
        <v>400</v>
      </c>
      <c r="BF29">
        <v>2</v>
      </c>
      <c r="BG29">
        <v>400</v>
      </c>
      <c r="BJ29">
        <v>2</v>
      </c>
      <c r="BK29">
        <v>400</v>
      </c>
      <c r="BN29">
        <v>1</v>
      </c>
      <c r="BO29">
        <v>200</v>
      </c>
      <c r="BR29">
        <v>40</v>
      </c>
      <c r="BS29">
        <v>8000</v>
      </c>
      <c r="BX29">
        <v>2</v>
      </c>
      <c r="BY29">
        <v>400</v>
      </c>
      <c r="CB29">
        <v>2</v>
      </c>
      <c r="CC29">
        <v>400</v>
      </c>
      <c r="CF29">
        <v>2</v>
      </c>
      <c r="CG29">
        <v>400</v>
      </c>
      <c r="CJ29">
        <v>7</v>
      </c>
      <c r="CK29">
        <v>1400</v>
      </c>
      <c r="CN29">
        <v>13</v>
      </c>
      <c r="CO29">
        <v>2600</v>
      </c>
      <c r="CP29">
        <v>53</v>
      </c>
      <c r="CQ29">
        <v>10600</v>
      </c>
    </row>
    <row r="30" spans="1:95" ht="21">
      <c r="A30" s="181" t="s">
        <v>214</v>
      </c>
      <c r="B30" s="229" t="s">
        <v>89</v>
      </c>
      <c r="C30" s="229"/>
      <c r="D30" s="229"/>
      <c r="E30" s="230"/>
      <c r="F30">
        <v>0.4</v>
      </c>
      <c r="G30">
        <v>160</v>
      </c>
      <c r="J30">
        <v>0.4</v>
      </c>
      <c r="K30">
        <v>160</v>
      </c>
      <c r="N30">
        <v>0.4</v>
      </c>
      <c r="O30">
        <v>160</v>
      </c>
      <c r="R30">
        <v>0.4</v>
      </c>
      <c r="S30">
        <v>160</v>
      </c>
      <c r="V30">
        <v>0.4</v>
      </c>
      <c r="W30">
        <v>160</v>
      </c>
      <c r="Z30">
        <v>0.4</v>
      </c>
      <c r="AA30">
        <v>160</v>
      </c>
      <c r="AD30">
        <v>0.3</v>
      </c>
      <c r="AE30">
        <v>120</v>
      </c>
      <c r="AH30">
        <v>0.3</v>
      </c>
      <c r="AI30">
        <v>120</v>
      </c>
      <c r="AL30">
        <v>0.4</v>
      </c>
      <c r="AM30">
        <v>160</v>
      </c>
      <c r="AP30">
        <v>0.4</v>
      </c>
      <c r="AQ30">
        <v>160</v>
      </c>
      <c r="AT30">
        <v>0.4</v>
      </c>
      <c r="AU30">
        <v>160</v>
      </c>
      <c r="AX30">
        <v>0.3</v>
      </c>
      <c r="AY30">
        <v>120</v>
      </c>
      <c r="BB30">
        <v>0.3</v>
      </c>
      <c r="BC30">
        <v>120</v>
      </c>
      <c r="BF30">
        <v>0.2</v>
      </c>
      <c r="BG30">
        <v>80</v>
      </c>
      <c r="BJ30">
        <v>0.3</v>
      </c>
      <c r="BK30">
        <v>120</v>
      </c>
      <c r="BN30">
        <v>0.2</v>
      </c>
      <c r="BO30">
        <v>80</v>
      </c>
      <c r="BR30">
        <v>5.4999999999999991</v>
      </c>
      <c r="BS30">
        <v>2200</v>
      </c>
      <c r="BX30">
        <v>0.2</v>
      </c>
      <c r="BY30">
        <v>80</v>
      </c>
      <c r="CB30">
        <v>0.3</v>
      </c>
      <c r="CC30">
        <v>120</v>
      </c>
      <c r="CF30">
        <v>0.2</v>
      </c>
      <c r="CG30">
        <v>80</v>
      </c>
      <c r="CJ30">
        <v>1.1000000000000001</v>
      </c>
      <c r="CK30">
        <v>440.00000000000006</v>
      </c>
      <c r="CN30">
        <v>1.8</v>
      </c>
      <c r="CO30">
        <v>720</v>
      </c>
      <c r="CP30">
        <v>7.2999999999999989</v>
      </c>
      <c r="CQ30">
        <v>2920</v>
      </c>
    </row>
    <row r="31" spans="1:95" ht="21">
      <c r="A31" s="181" t="s">
        <v>215</v>
      </c>
      <c r="B31" s="229" t="s">
        <v>76</v>
      </c>
      <c r="C31" s="229"/>
      <c r="D31" s="229"/>
      <c r="E31" s="230"/>
      <c r="F31">
        <v>2.16</v>
      </c>
      <c r="G31">
        <v>69.12</v>
      </c>
      <c r="J31">
        <v>2.16</v>
      </c>
      <c r="K31">
        <v>69.12</v>
      </c>
      <c r="N31">
        <v>2.16</v>
      </c>
      <c r="O31">
        <v>69.12</v>
      </c>
      <c r="R31">
        <v>2.16</v>
      </c>
      <c r="S31">
        <v>69.12</v>
      </c>
      <c r="V31">
        <v>2.16</v>
      </c>
      <c r="W31">
        <v>69.12</v>
      </c>
      <c r="Z31">
        <v>2.16</v>
      </c>
      <c r="AA31">
        <v>69.12</v>
      </c>
      <c r="AD31">
        <v>1.62</v>
      </c>
      <c r="AE31">
        <v>51.84</v>
      </c>
      <c r="AH31">
        <v>1.62</v>
      </c>
      <c r="AI31">
        <v>51.84</v>
      </c>
      <c r="AL31">
        <v>2.7</v>
      </c>
      <c r="AM31">
        <v>86.4</v>
      </c>
      <c r="AP31">
        <v>2.16</v>
      </c>
      <c r="AQ31">
        <v>69.12</v>
      </c>
      <c r="AT31">
        <v>2.7</v>
      </c>
      <c r="AU31">
        <v>86.4</v>
      </c>
      <c r="AX31">
        <v>1.62</v>
      </c>
      <c r="AY31">
        <v>51.84</v>
      </c>
      <c r="BB31">
        <v>1.62</v>
      </c>
      <c r="BC31">
        <v>51.84</v>
      </c>
      <c r="BF31">
        <v>1.08</v>
      </c>
      <c r="BG31">
        <v>34.56</v>
      </c>
      <c r="BJ31">
        <v>1.62</v>
      </c>
      <c r="BK31">
        <v>51.84</v>
      </c>
      <c r="BN31">
        <v>0.86</v>
      </c>
      <c r="BO31">
        <v>27.52</v>
      </c>
      <c r="BR31">
        <v>30.560000000000006</v>
      </c>
      <c r="BS31">
        <v>977.92000000000019</v>
      </c>
      <c r="BX31">
        <v>1.08</v>
      </c>
      <c r="BY31">
        <v>34.56</v>
      </c>
      <c r="CB31">
        <v>1.62</v>
      </c>
      <c r="CC31">
        <v>51.84</v>
      </c>
      <c r="CF31">
        <v>1.08</v>
      </c>
      <c r="CG31">
        <v>34.56</v>
      </c>
      <c r="CJ31">
        <v>6.5</v>
      </c>
      <c r="CK31">
        <v>208</v>
      </c>
      <c r="CN31">
        <v>10.280000000000001</v>
      </c>
      <c r="CO31">
        <v>328.96000000000004</v>
      </c>
      <c r="CP31">
        <v>40.840000000000003</v>
      </c>
      <c r="CQ31">
        <v>1306.8800000000001</v>
      </c>
    </row>
    <row r="32" spans="1:95" ht="21">
      <c r="A32" s="181" t="s">
        <v>216</v>
      </c>
      <c r="B32" s="229" t="s">
        <v>365</v>
      </c>
      <c r="C32" s="229"/>
      <c r="D32" s="229"/>
      <c r="E32" s="230"/>
      <c r="F32">
        <v>2.1</v>
      </c>
      <c r="G32">
        <v>598.5</v>
      </c>
      <c r="J32">
        <v>2.1</v>
      </c>
      <c r="K32">
        <v>598.5</v>
      </c>
      <c r="N32">
        <v>2.1</v>
      </c>
      <c r="O32">
        <v>598.5</v>
      </c>
      <c r="R32">
        <v>2.1</v>
      </c>
      <c r="S32">
        <v>598.5</v>
      </c>
      <c r="V32">
        <v>2.1</v>
      </c>
      <c r="W32">
        <v>598.5</v>
      </c>
      <c r="Z32">
        <v>2.1</v>
      </c>
      <c r="AA32">
        <v>598.5</v>
      </c>
      <c r="AD32">
        <v>1.68</v>
      </c>
      <c r="AE32">
        <v>478.79999999999995</v>
      </c>
      <c r="AH32">
        <v>1.68</v>
      </c>
      <c r="AI32">
        <v>478.79999999999995</v>
      </c>
      <c r="AL32">
        <v>2.52</v>
      </c>
      <c r="AM32">
        <v>718.2</v>
      </c>
      <c r="AP32">
        <v>2.1</v>
      </c>
      <c r="AQ32">
        <v>598.5</v>
      </c>
      <c r="AT32">
        <v>2.52</v>
      </c>
      <c r="AU32">
        <v>718.2</v>
      </c>
      <c r="AX32">
        <v>1.68</v>
      </c>
      <c r="AY32">
        <v>478.79999999999995</v>
      </c>
      <c r="BB32">
        <v>1.68</v>
      </c>
      <c r="BC32">
        <v>478.79999999999995</v>
      </c>
      <c r="BF32">
        <v>1.26</v>
      </c>
      <c r="BG32">
        <v>359.1</v>
      </c>
      <c r="BJ32">
        <v>1.68</v>
      </c>
      <c r="BK32">
        <v>478.79999999999995</v>
      </c>
      <c r="BN32">
        <v>0.84</v>
      </c>
      <c r="BO32">
        <v>239.39999999999998</v>
      </c>
      <c r="BR32">
        <v>30.240000000000002</v>
      </c>
      <c r="BS32">
        <v>8618.4</v>
      </c>
      <c r="BX32">
        <v>1.26</v>
      </c>
      <c r="BY32">
        <v>359.1</v>
      </c>
      <c r="CB32">
        <v>1.68</v>
      </c>
      <c r="CC32">
        <v>478.79999999999995</v>
      </c>
      <c r="CF32">
        <v>1.26</v>
      </c>
      <c r="CG32">
        <v>359.1</v>
      </c>
      <c r="CJ32">
        <v>5.88</v>
      </c>
      <c r="CK32">
        <v>1675.8</v>
      </c>
      <c r="CN32">
        <v>10.08</v>
      </c>
      <c r="CO32">
        <v>2872.8</v>
      </c>
      <c r="CP32">
        <v>40.32</v>
      </c>
      <c r="CQ32">
        <v>11491.2</v>
      </c>
    </row>
    <row r="33" spans="1:95" ht="21">
      <c r="A33" s="181" t="s">
        <v>217</v>
      </c>
      <c r="B33" s="229" t="s">
        <v>134</v>
      </c>
      <c r="C33" s="229"/>
      <c r="D33" s="229"/>
      <c r="E33" s="230"/>
      <c r="F33">
        <v>3.75</v>
      </c>
      <c r="G33">
        <v>562.5</v>
      </c>
      <c r="J33">
        <v>3.75</v>
      </c>
      <c r="K33">
        <v>562.5</v>
      </c>
      <c r="N33">
        <v>3.75</v>
      </c>
      <c r="O33">
        <v>562.5</v>
      </c>
      <c r="R33">
        <v>3.75</v>
      </c>
      <c r="S33">
        <v>562.5</v>
      </c>
      <c r="V33">
        <v>3.75</v>
      </c>
      <c r="W33">
        <v>562.5</v>
      </c>
      <c r="Z33">
        <v>3.75</v>
      </c>
      <c r="AA33">
        <v>562.5</v>
      </c>
      <c r="AD33">
        <v>2.81</v>
      </c>
      <c r="AE33">
        <v>421.5</v>
      </c>
      <c r="AH33">
        <v>2.81</v>
      </c>
      <c r="AI33">
        <v>421.5</v>
      </c>
      <c r="AL33">
        <v>4.6900000000000004</v>
      </c>
      <c r="AM33">
        <v>703.50000000000011</v>
      </c>
      <c r="AP33">
        <v>3.75</v>
      </c>
      <c r="AQ33">
        <v>562.5</v>
      </c>
      <c r="AT33">
        <v>4.6900000000000004</v>
      </c>
      <c r="AU33">
        <v>703.50000000000011</v>
      </c>
      <c r="AX33">
        <v>2.81</v>
      </c>
      <c r="AY33">
        <v>421.5</v>
      </c>
      <c r="BB33">
        <v>2.81</v>
      </c>
      <c r="BC33">
        <v>421.5</v>
      </c>
      <c r="BF33">
        <v>1.87</v>
      </c>
      <c r="BG33">
        <v>280.5</v>
      </c>
      <c r="BJ33">
        <v>2.81</v>
      </c>
      <c r="BK33">
        <v>421.5</v>
      </c>
      <c r="BN33">
        <v>1.5</v>
      </c>
      <c r="BO33">
        <v>225</v>
      </c>
      <c r="BR33">
        <v>53.05</v>
      </c>
      <c r="BS33">
        <v>7957.5</v>
      </c>
      <c r="BX33">
        <v>1.87</v>
      </c>
      <c r="BY33">
        <v>280.5</v>
      </c>
      <c r="CB33">
        <v>2.81</v>
      </c>
      <c r="CC33">
        <v>421.5</v>
      </c>
      <c r="CF33">
        <v>1.87</v>
      </c>
      <c r="CG33">
        <v>280.5</v>
      </c>
      <c r="CJ33">
        <v>11.25</v>
      </c>
      <c r="CK33">
        <v>1687.5</v>
      </c>
      <c r="CN33">
        <v>17.8</v>
      </c>
      <c r="CO33">
        <v>2670</v>
      </c>
      <c r="CP33">
        <v>70.849999999999994</v>
      </c>
      <c r="CQ33">
        <v>10627.5</v>
      </c>
    </row>
    <row r="34" spans="1:95" ht="21">
      <c r="A34" s="181" t="s">
        <v>218</v>
      </c>
      <c r="B34" s="229" t="s">
        <v>78</v>
      </c>
      <c r="C34" s="229"/>
      <c r="D34" s="229"/>
      <c r="E34" s="230"/>
      <c r="F34">
        <v>4.12</v>
      </c>
      <c r="G34">
        <v>1236</v>
      </c>
      <c r="J34">
        <v>4.12</v>
      </c>
      <c r="K34">
        <v>1236</v>
      </c>
      <c r="N34">
        <v>4.12</v>
      </c>
      <c r="O34">
        <v>1236</v>
      </c>
      <c r="R34">
        <v>4.12</v>
      </c>
      <c r="S34">
        <v>1236</v>
      </c>
      <c r="V34">
        <v>4.12</v>
      </c>
      <c r="W34">
        <v>1236</v>
      </c>
      <c r="Z34">
        <v>4.12</v>
      </c>
      <c r="AA34">
        <v>1236</v>
      </c>
      <c r="AD34">
        <v>3.5</v>
      </c>
      <c r="AE34">
        <v>1050</v>
      </c>
      <c r="AH34">
        <v>3.5</v>
      </c>
      <c r="AI34">
        <v>1050</v>
      </c>
      <c r="AL34">
        <v>5.5</v>
      </c>
      <c r="AM34">
        <v>1650</v>
      </c>
      <c r="AP34">
        <v>4.12</v>
      </c>
      <c r="AQ34">
        <v>1236</v>
      </c>
      <c r="AT34">
        <v>5.5</v>
      </c>
      <c r="AU34">
        <v>1650</v>
      </c>
      <c r="AX34">
        <v>3.5</v>
      </c>
      <c r="AY34">
        <v>1050</v>
      </c>
      <c r="BB34">
        <v>3.5</v>
      </c>
      <c r="BC34">
        <v>1050</v>
      </c>
      <c r="BF34">
        <v>2.5</v>
      </c>
      <c r="BG34">
        <v>750</v>
      </c>
      <c r="BJ34">
        <v>3.5</v>
      </c>
      <c r="BK34">
        <v>1050</v>
      </c>
      <c r="BN34">
        <v>2</v>
      </c>
      <c r="BO34">
        <v>600</v>
      </c>
      <c r="BR34">
        <v>61.839999999999996</v>
      </c>
      <c r="BS34">
        <v>18552</v>
      </c>
      <c r="BX34">
        <v>2.5</v>
      </c>
      <c r="BY34">
        <v>750</v>
      </c>
      <c r="CB34">
        <v>3.5</v>
      </c>
      <c r="CC34">
        <v>1050</v>
      </c>
      <c r="CF34">
        <v>2.5</v>
      </c>
      <c r="CG34">
        <v>750</v>
      </c>
      <c r="CJ34">
        <v>12.5</v>
      </c>
      <c r="CK34">
        <v>3750</v>
      </c>
      <c r="CN34">
        <v>21</v>
      </c>
      <c r="CO34">
        <v>6300</v>
      </c>
      <c r="CP34">
        <v>82.84</v>
      </c>
      <c r="CQ34">
        <v>24852</v>
      </c>
    </row>
    <row r="35" spans="1:95" ht="21">
      <c r="A35" s="93" t="s">
        <v>219</v>
      </c>
      <c r="B35" s="231" t="s">
        <v>220</v>
      </c>
      <c r="C35" s="231"/>
      <c r="D35" s="231"/>
      <c r="E35" s="232"/>
      <c r="G35">
        <v>0</v>
      </c>
      <c r="K35">
        <v>0</v>
      </c>
      <c r="O35">
        <v>0</v>
      </c>
      <c r="S35">
        <v>0</v>
      </c>
      <c r="W35">
        <v>0</v>
      </c>
      <c r="AA35">
        <v>0</v>
      </c>
      <c r="AE35">
        <v>0</v>
      </c>
      <c r="AI35">
        <v>0</v>
      </c>
      <c r="AM35">
        <v>0</v>
      </c>
      <c r="AQ35">
        <v>0</v>
      </c>
      <c r="AU35">
        <v>0</v>
      </c>
      <c r="AY35">
        <v>0</v>
      </c>
      <c r="BC35">
        <v>0</v>
      </c>
      <c r="BG35">
        <v>0</v>
      </c>
      <c r="BK35">
        <v>0</v>
      </c>
      <c r="BO35">
        <v>0</v>
      </c>
      <c r="BR35">
        <v>0</v>
      </c>
      <c r="BS35">
        <v>0</v>
      </c>
      <c r="BY35">
        <v>0</v>
      </c>
      <c r="CC35">
        <v>0</v>
      </c>
      <c r="CG35">
        <v>0</v>
      </c>
      <c r="CK35">
        <v>0</v>
      </c>
      <c r="CN35">
        <v>0</v>
      </c>
      <c r="CO35">
        <v>0</v>
      </c>
      <c r="CP35">
        <v>0</v>
      </c>
      <c r="CQ35">
        <v>0</v>
      </c>
    </row>
    <row r="36" spans="1:95" ht="21">
      <c r="A36" s="181" t="s">
        <v>221</v>
      </c>
      <c r="B36" s="229" t="s">
        <v>222</v>
      </c>
      <c r="C36" s="229"/>
      <c r="D36" s="229"/>
      <c r="E36" s="230"/>
      <c r="F36">
        <v>0.03</v>
      </c>
      <c r="G36">
        <v>30</v>
      </c>
      <c r="J36">
        <v>0.03</v>
      </c>
      <c r="K36">
        <v>30</v>
      </c>
      <c r="N36">
        <v>0.03</v>
      </c>
      <c r="O36">
        <v>30</v>
      </c>
      <c r="R36">
        <v>0.03</v>
      </c>
      <c r="S36">
        <v>30</v>
      </c>
      <c r="V36">
        <v>0.03</v>
      </c>
      <c r="W36">
        <v>30</v>
      </c>
      <c r="Z36">
        <v>0.03</v>
      </c>
      <c r="AA36">
        <v>30</v>
      </c>
      <c r="AD36">
        <v>0.02</v>
      </c>
      <c r="AE36">
        <v>20</v>
      </c>
      <c r="AH36">
        <v>0.02</v>
      </c>
      <c r="AI36">
        <v>20</v>
      </c>
      <c r="AL36">
        <v>0.03</v>
      </c>
      <c r="AM36">
        <v>30</v>
      </c>
      <c r="AP36">
        <v>0.03</v>
      </c>
      <c r="AQ36">
        <v>30</v>
      </c>
      <c r="AT36">
        <v>0.03</v>
      </c>
      <c r="AU36">
        <v>30</v>
      </c>
      <c r="AX36">
        <v>0.02</v>
      </c>
      <c r="AY36">
        <v>20</v>
      </c>
      <c r="BB36">
        <v>0.02</v>
      </c>
      <c r="BC36">
        <v>20</v>
      </c>
      <c r="BF36">
        <v>0.02</v>
      </c>
      <c r="BG36">
        <v>20</v>
      </c>
      <c r="BJ36">
        <v>0.02</v>
      </c>
      <c r="BK36">
        <v>20</v>
      </c>
      <c r="BN36">
        <v>0.01</v>
      </c>
      <c r="BO36">
        <v>10</v>
      </c>
      <c r="BR36">
        <v>0.4</v>
      </c>
      <c r="BS36">
        <v>400</v>
      </c>
      <c r="BX36">
        <v>0.02</v>
      </c>
      <c r="BY36">
        <v>20</v>
      </c>
      <c r="CB36">
        <v>0.02</v>
      </c>
      <c r="CC36">
        <v>20</v>
      </c>
      <c r="CF36">
        <v>0.02</v>
      </c>
      <c r="CG36">
        <v>20</v>
      </c>
      <c r="CJ36">
        <v>7.0000000000000007E-2</v>
      </c>
      <c r="CK36">
        <v>70</v>
      </c>
      <c r="CN36">
        <v>0.13</v>
      </c>
      <c r="CO36">
        <v>130</v>
      </c>
      <c r="CP36">
        <v>0.53</v>
      </c>
      <c r="CQ36">
        <v>530</v>
      </c>
    </row>
    <row r="37" spans="1:95" ht="21">
      <c r="A37" s="181" t="s">
        <v>223</v>
      </c>
      <c r="B37" s="229" t="s">
        <v>170</v>
      </c>
      <c r="C37" s="229"/>
      <c r="D37" s="229"/>
      <c r="E37" s="230"/>
      <c r="F37">
        <v>0.12</v>
      </c>
      <c r="G37">
        <v>132</v>
      </c>
      <c r="J37">
        <v>0.12</v>
      </c>
      <c r="K37">
        <v>132</v>
      </c>
      <c r="N37">
        <v>0.12</v>
      </c>
      <c r="O37">
        <v>132</v>
      </c>
      <c r="R37">
        <v>0.12</v>
      </c>
      <c r="S37">
        <v>132</v>
      </c>
      <c r="V37">
        <v>0.12</v>
      </c>
      <c r="W37">
        <v>132</v>
      </c>
      <c r="Z37">
        <v>0.12</v>
      </c>
      <c r="AA37">
        <v>132</v>
      </c>
      <c r="AD37">
        <v>0.09</v>
      </c>
      <c r="AE37">
        <v>99</v>
      </c>
      <c r="AH37">
        <v>0.09</v>
      </c>
      <c r="AI37">
        <v>99</v>
      </c>
      <c r="AL37">
        <v>0.15</v>
      </c>
      <c r="AM37">
        <v>165</v>
      </c>
      <c r="AP37">
        <v>0.12</v>
      </c>
      <c r="AQ37">
        <v>132</v>
      </c>
      <c r="AT37">
        <v>0.15</v>
      </c>
      <c r="AU37">
        <v>165</v>
      </c>
      <c r="AX37">
        <v>0.09</v>
      </c>
      <c r="AY37">
        <v>99</v>
      </c>
      <c r="BB37">
        <v>0.09</v>
      </c>
      <c r="BC37">
        <v>99</v>
      </c>
      <c r="BF37">
        <v>0.06</v>
      </c>
      <c r="BG37">
        <v>66</v>
      </c>
      <c r="BJ37">
        <v>0.09</v>
      </c>
      <c r="BK37">
        <v>99</v>
      </c>
      <c r="BN37">
        <v>0.04</v>
      </c>
      <c r="BO37">
        <v>44</v>
      </c>
      <c r="BR37">
        <v>1.6900000000000002</v>
      </c>
      <c r="BS37">
        <v>1859</v>
      </c>
      <c r="BX37">
        <v>0.06</v>
      </c>
      <c r="BY37">
        <v>66</v>
      </c>
      <c r="CB37">
        <v>0.09</v>
      </c>
      <c r="CC37">
        <v>99</v>
      </c>
      <c r="CF37">
        <v>0.06</v>
      </c>
      <c r="CG37">
        <v>66</v>
      </c>
      <c r="CJ37">
        <v>0.33</v>
      </c>
      <c r="CK37">
        <v>363</v>
      </c>
      <c r="CN37">
        <v>0.54</v>
      </c>
      <c r="CO37">
        <v>594</v>
      </c>
      <c r="CP37">
        <v>2.2300000000000004</v>
      </c>
      <c r="CQ37">
        <v>2453</v>
      </c>
    </row>
    <row r="38" spans="1:95" ht="21">
      <c r="A38" s="181" t="s">
        <v>224</v>
      </c>
      <c r="B38" s="229" t="s">
        <v>146</v>
      </c>
      <c r="C38" s="229"/>
      <c r="D38" s="229"/>
      <c r="E38" s="230"/>
      <c r="F38">
        <v>9.68</v>
      </c>
      <c r="G38">
        <v>2420</v>
      </c>
      <c r="J38">
        <v>9.68</v>
      </c>
      <c r="K38">
        <v>2420</v>
      </c>
      <c r="N38">
        <v>9.68</v>
      </c>
      <c r="O38">
        <v>2420</v>
      </c>
      <c r="R38">
        <v>9.68</v>
      </c>
      <c r="S38">
        <v>2420</v>
      </c>
      <c r="V38">
        <v>9.68</v>
      </c>
      <c r="W38">
        <v>2420</v>
      </c>
      <c r="Z38">
        <v>9.68</v>
      </c>
      <c r="AA38">
        <v>2420</v>
      </c>
      <c r="AD38">
        <v>7.28</v>
      </c>
      <c r="AE38">
        <v>1820</v>
      </c>
      <c r="AH38">
        <v>7.28</v>
      </c>
      <c r="AI38">
        <v>1820</v>
      </c>
      <c r="AL38">
        <v>12.12</v>
      </c>
      <c r="AM38">
        <v>3030</v>
      </c>
      <c r="AP38">
        <v>9.68</v>
      </c>
      <c r="AQ38">
        <v>2420</v>
      </c>
      <c r="AT38">
        <v>12.12</v>
      </c>
      <c r="AU38">
        <v>3030</v>
      </c>
      <c r="AX38">
        <v>7.28</v>
      </c>
      <c r="AY38">
        <v>1820</v>
      </c>
      <c r="BB38">
        <v>7.28</v>
      </c>
      <c r="BC38">
        <v>1820</v>
      </c>
      <c r="BF38">
        <v>4.84</v>
      </c>
      <c r="BG38">
        <v>1210</v>
      </c>
      <c r="BJ38">
        <v>7.28</v>
      </c>
      <c r="BK38">
        <v>1820</v>
      </c>
      <c r="BN38">
        <v>3.88</v>
      </c>
      <c r="BO38">
        <v>970</v>
      </c>
      <c r="BR38">
        <v>137.12</v>
      </c>
      <c r="BS38">
        <v>34280</v>
      </c>
      <c r="BX38">
        <v>4.84</v>
      </c>
      <c r="BY38">
        <v>1210</v>
      </c>
      <c r="CB38">
        <v>7.28</v>
      </c>
      <c r="CC38">
        <v>1820</v>
      </c>
      <c r="CF38">
        <v>4.84</v>
      </c>
      <c r="CG38">
        <v>1210</v>
      </c>
      <c r="CJ38">
        <v>29.04</v>
      </c>
      <c r="CK38">
        <v>7260</v>
      </c>
      <c r="CN38">
        <v>46</v>
      </c>
      <c r="CO38">
        <v>11500</v>
      </c>
      <c r="CP38">
        <v>183.12</v>
      </c>
      <c r="CQ38">
        <v>45780</v>
      </c>
    </row>
    <row r="39" spans="1:95" ht="21">
      <c r="A39" s="181" t="s">
        <v>225</v>
      </c>
      <c r="B39" s="229" t="s">
        <v>110</v>
      </c>
      <c r="C39" s="229"/>
      <c r="D39" s="229"/>
      <c r="E39" s="230"/>
      <c r="F39">
        <v>4.24</v>
      </c>
      <c r="G39">
        <v>212</v>
      </c>
      <c r="J39">
        <v>4.24</v>
      </c>
      <c r="K39">
        <v>212</v>
      </c>
      <c r="N39">
        <v>4.24</v>
      </c>
      <c r="O39">
        <v>212</v>
      </c>
      <c r="R39">
        <v>4.24</v>
      </c>
      <c r="S39">
        <v>212</v>
      </c>
      <c r="V39">
        <v>4.24</v>
      </c>
      <c r="W39">
        <v>212</v>
      </c>
      <c r="Z39">
        <v>4.24</v>
      </c>
      <c r="AA39">
        <v>212</v>
      </c>
      <c r="AD39">
        <v>3.19</v>
      </c>
      <c r="AE39">
        <v>159.5</v>
      </c>
      <c r="AH39">
        <v>3.19</v>
      </c>
      <c r="AI39">
        <v>159.5</v>
      </c>
      <c r="AL39">
        <v>5.31</v>
      </c>
      <c r="AM39">
        <v>265.5</v>
      </c>
      <c r="AP39">
        <v>4.24</v>
      </c>
      <c r="AQ39">
        <v>212</v>
      </c>
      <c r="AT39">
        <v>5.31</v>
      </c>
      <c r="AU39">
        <v>265.5</v>
      </c>
      <c r="AX39">
        <v>3.1871999999999998</v>
      </c>
      <c r="AY39">
        <v>159.35999999999999</v>
      </c>
      <c r="BB39">
        <v>3.1871999999999998</v>
      </c>
      <c r="BC39">
        <v>159.35999999999999</v>
      </c>
      <c r="BF39">
        <v>2.12</v>
      </c>
      <c r="BG39">
        <v>106</v>
      </c>
      <c r="BJ39">
        <v>3.1871999999999998</v>
      </c>
      <c r="BK39">
        <v>159.35999999999999</v>
      </c>
      <c r="BN39">
        <v>1.69</v>
      </c>
      <c r="BO39">
        <v>84.5</v>
      </c>
      <c r="BR39">
        <v>60.045999999999999</v>
      </c>
      <c r="BS39">
        <v>3002.3</v>
      </c>
      <c r="BX39">
        <v>2.12</v>
      </c>
      <c r="BY39">
        <v>106</v>
      </c>
      <c r="CB39">
        <v>3.1871999999999998</v>
      </c>
      <c r="CC39">
        <v>159.35999999999999</v>
      </c>
      <c r="CF39">
        <v>2.12</v>
      </c>
      <c r="CG39">
        <v>106</v>
      </c>
      <c r="CJ39">
        <v>12.74</v>
      </c>
      <c r="CK39">
        <v>637</v>
      </c>
      <c r="CN39">
        <v>20.167200000000001</v>
      </c>
      <c r="CO39">
        <v>1008.36</v>
      </c>
      <c r="CP39">
        <v>80.23</v>
      </c>
      <c r="CQ39">
        <v>4011.5</v>
      </c>
    </row>
    <row r="40" spans="1:95" ht="21">
      <c r="A40" s="93" t="s">
        <v>226</v>
      </c>
      <c r="B40" s="231" t="s">
        <v>227</v>
      </c>
      <c r="C40" s="231"/>
      <c r="D40" s="231"/>
      <c r="E40" s="232"/>
      <c r="G40">
        <v>0</v>
      </c>
      <c r="K40">
        <v>0</v>
      </c>
      <c r="O40">
        <v>0</v>
      </c>
      <c r="S40">
        <v>0</v>
      </c>
      <c r="W40">
        <v>0</v>
      </c>
      <c r="AA40">
        <v>0</v>
      </c>
      <c r="AE40">
        <v>0</v>
      </c>
      <c r="AI40">
        <v>0</v>
      </c>
      <c r="AM40">
        <v>0</v>
      </c>
      <c r="AQ40">
        <v>0</v>
      </c>
      <c r="AU40">
        <v>0</v>
      </c>
      <c r="AY40">
        <v>0</v>
      </c>
      <c r="BC40">
        <v>0</v>
      </c>
      <c r="BG40">
        <v>0</v>
      </c>
      <c r="BK40">
        <v>0</v>
      </c>
      <c r="BO40">
        <v>0</v>
      </c>
      <c r="BR40">
        <v>0</v>
      </c>
      <c r="BS40">
        <v>0</v>
      </c>
      <c r="BY40">
        <v>0</v>
      </c>
      <c r="CC40">
        <v>0</v>
      </c>
      <c r="CG40">
        <v>0</v>
      </c>
      <c r="CK40">
        <v>0</v>
      </c>
      <c r="CN40">
        <v>0</v>
      </c>
      <c r="CO40">
        <v>0</v>
      </c>
      <c r="CP40">
        <v>0</v>
      </c>
      <c r="CQ40">
        <v>0</v>
      </c>
    </row>
    <row r="41" spans="1:95" ht="21">
      <c r="A41" s="181" t="s">
        <v>228</v>
      </c>
      <c r="B41" s="229" t="s">
        <v>69</v>
      </c>
      <c r="C41" s="229"/>
      <c r="D41" s="229"/>
      <c r="E41" s="230"/>
      <c r="F41">
        <v>0.05</v>
      </c>
      <c r="G41">
        <v>27.5</v>
      </c>
      <c r="J41">
        <v>0.05</v>
      </c>
      <c r="K41">
        <v>27.5</v>
      </c>
      <c r="N41">
        <v>0.05</v>
      </c>
      <c r="O41">
        <v>27.5</v>
      </c>
      <c r="R41">
        <v>0.05</v>
      </c>
      <c r="S41">
        <v>27.5</v>
      </c>
      <c r="V41">
        <v>0.05</v>
      </c>
      <c r="W41">
        <v>27.5</v>
      </c>
      <c r="Z41">
        <v>0.05</v>
      </c>
      <c r="AA41">
        <v>27.5</v>
      </c>
      <c r="AD41">
        <v>0.05</v>
      </c>
      <c r="AE41">
        <v>27.5</v>
      </c>
      <c r="AH41">
        <v>0.05</v>
      </c>
      <c r="AI41">
        <v>27.5</v>
      </c>
      <c r="AL41">
        <v>0.05</v>
      </c>
      <c r="AM41">
        <v>27.5</v>
      </c>
      <c r="AP41">
        <v>0.05</v>
      </c>
      <c r="AQ41">
        <v>27.5</v>
      </c>
      <c r="AT41">
        <v>0.05</v>
      </c>
      <c r="AU41">
        <v>27.5</v>
      </c>
      <c r="AX41">
        <v>0.05</v>
      </c>
      <c r="AY41">
        <v>27.5</v>
      </c>
      <c r="BB41">
        <v>0.05</v>
      </c>
      <c r="BC41">
        <v>27.5</v>
      </c>
      <c r="BF41">
        <v>0.05</v>
      </c>
      <c r="BG41">
        <v>27.5</v>
      </c>
      <c r="BJ41">
        <v>0.05</v>
      </c>
      <c r="BK41">
        <v>27.5</v>
      </c>
      <c r="BN41">
        <v>0.05</v>
      </c>
      <c r="BO41">
        <v>27.5</v>
      </c>
      <c r="BR41">
        <v>0.80000000000000016</v>
      </c>
      <c r="BS41">
        <v>440</v>
      </c>
      <c r="BX41">
        <v>0.05</v>
      </c>
      <c r="BY41">
        <v>27.5</v>
      </c>
      <c r="CB41">
        <v>0.05</v>
      </c>
      <c r="CC41">
        <v>27.5</v>
      </c>
      <c r="CF41">
        <v>0.05</v>
      </c>
      <c r="CG41">
        <v>27.5</v>
      </c>
      <c r="CJ41">
        <v>0.05</v>
      </c>
      <c r="CK41">
        <v>27.5</v>
      </c>
      <c r="CN41">
        <v>0.2</v>
      </c>
      <c r="CO41">
        <v>110</v>
      </c>
      <c r="CP41">
        <v>1.0000000000000002</v>
      </c>
      <c r="CQ41">
        <v>550</v>
      </c>
    </row>
    <row r="42" spans="1:95" ht="21">
      <c r="A42" s="93" t="s">
        <v>229</v>
      </c>
      <c r="B42" s="231" t="s">
        <v>230</v>
      </c>
      <c r="C42" s="231"/>
      <c r="D42" s="231"/>
      <c r="E42" s="232"/>
      <c r="F42">
        <v>0</v>
      </c>
      <c r="G42">
        <v>0</v>
      </c>
      <c r="J42">
        <v>0</v>
      </c>
      <c r="K42">
        <v>0</v>
      </c>
      <c r="N42">
        <v>0</v>
      </c>
      <c r="O42">
        <v>0</v>
      </c>
      <c r="R42">
        <v>0</v>
      </c>
      <c r="S42">
        <v>0</v>
      </c>
      <c r="V42">
        <v>0</v>
      </c>
      <c r="W42">
        <v>0</v>
      </c>
      <c r="Z42">
        <v>0</v>
      </c>
      <c r="AA42">
        <v>0</v>
      </c>
      <c r="AD42">
        <v>0</v>
      </c>
      <c r="AE42">
        <v>0</v>
      </c>
      <c r="AH42">
        <v>0</v>
      </c>
      <c r="AI42">
        <v>0</v>
      </c>
      <c r="AL42">
        <v>0</v>
      </c>
      <c r="AM42">
        <v>0</v>
      </c>
      <c r="AP42">
        <v>0</v>
      </c>
      <c r="AQ42">
        <v>0</v>
      </c>
      <c r="AT42">
        <v>0</v>
      </c>
      <c r="AU42">
        <v>0</v>
      </c>
      <c r="AX42">
        <v>0</v>
      </c>
      <c r="AY42">
        <v>0</v>
      </c>
      <c r="BB42">
        <v>0</v>
      </c>
      <c r="BC42">
        <v>0</v>
      </c>
      <c r="BF42">
        <v>0</v>
      </c>
      <c r="BG42">
        <v>0</v>
      </c>
      <c r="BJ42">
        <v>0</v>
      </c>
      <c r="BK42">
        <v>0</v>
      </c>
      <c r="BN42">
        <v>0</v>
      </c>
      <c r="BO42">
        <v>0</v>
      </c>
      <c r="BR42">
        <v>0</v>
      </c>
      <c r="BS42">
        <v>0</v>
      </c>
      <c r="BX42">
        <v>0</v>
      </c>
      <c r="BY42">
        <v>0</v>
      </c>
      <c r="CB42">
        <v>0</v>
      </c>
      <c r="CC42">
        <v>0</v>
      </c>
      <c r="CF42">
        <v>0</v>
      </c>
      <c r="CG42">
        <v>0</v>
      </c>
      <c r="CJ42">
        <v>0</v>
      </c>
      <c r="CK42">
        <v>0</v>
      </c>
      <c r="CN42">
        <v>0</v>
      </c>
      <c r="CO42">
        <v>0</v>
      </c>
      <c r="CP42">
        <v>0</v>
      </c>
      <c r="CQ42">
        <v>0</v>
      </c>
    </row>
    <row r="43" spans="1:95" ht="21">
      <c r="A43" s="93" t="s">
        <v>231</v>
      </c>
      <c r="B43" s="231" t="s">
        <v>232</v>
      </c>
      <c r="C43" s="231"/>
      <c r="D43" s="231"/>
      <c r="E43" s="232"/>
      <c r="G43">
        <v>0</v>
      </c>
      <c r="K43">
        <v>0</v>
      </c>
      <c r="O43">
        <v>0</v>
      </c>
      <c r="S43">
        <v>0</v>
      </c>
      <c r="W43">
        <v>0</v>
      </c>
      <c r="AA43">
        <v>0</v>
      </c>
      <c r="AE43">
        <v>0</v>
      </c>
      <c r="AI43">
        <v>0</v>
      </c>
      <c r="AM43">
        <v>0</v>
      </c>
      <c r="AQ43">
        <v>0</v>
      </c>
      <c r="AU43">
        <v>0</v>
      </c>
      <c r="AY43">
        <v>0</v>
      </c>
      <c r="BC43">
        <v>0</v>
      </c>
      <c r="BG43">
        <v>0</v>
      </c>
      <c r="BK43">
        <v>0</v>
      </c>
      <c r="BO43">
        <v>0</v>
      </c>
      <c r="BR43">
        <v>0</v>
      </c>
      <c r="BS43">
        <v>0</v>
      </c>
      <c r="BY43">
        <v>0</v>
      </c>
      <c r="CC43">
        <v>0</v>
      </c>
      <c r="CG43">
        <v>0</v>
      </c>
      <c r="CK43">
        <v>0</v>
      </c>
      <c r="CN43">
        <v>0</v>
      </c>
      <c r="CO43">
        <v>0</v>
      </c>
      <c r="CP43">
        <v>0</v>
      </c>
      <c r="CQ43">
        <v>0</v>
      </c>
    </row>
    <row r="44" spans="1:95" ht="21">
      <c r="A44" s="181" t="s">
        <v>233</v>
      </c>
      <c r="B44" s="229" t="s">
        <v>234</v>
      </c>
      <c r="C44" s="229"/>
      <c r="D44" s="229"/>
      <c r="E44" s="230"/>
      <c r="F44">
        <v>1.35</v>
      </c>
      <c r="G44">
        <v>432</v>
      </c>
      <c r="J44">
        <v>1.35</v>
      </c>
      <c r="K44">
        <v>432</v>
      </c>
      <c r="N44">
        <v>1.35</v>
      </c>
      <c r="O44">
        <v>432</v>
      </c>
      <c r="R44">
        <v>1.35</v>
      </c>
      <c r="S44">
        <v>432</v>
      </c>
      <c r="V44">
        <v>1.35</v>
      </c>
      <c r="W44">
        <v>432</v>
      </c>
      <c r="Z44">
        <v>1.35</v>
      </c>
      <c r="AA44">
        <v>432</v>
      </c>
      <c r="AD44">
        <v>1.05</v>
      </c>
      <c r="AE44">
        <v>336</v>
      </c>
      <c r="AH44">
        <v>1.05</v>
      </c>
      <c r="AI44">
        <v>336</v>
      </c>
      <c r="AL44">
        <v>1.65</v>
      </c>
      <c r="AM44">
        <v>528</v>
      </c>
      <c r="AP44">
        <v>1.35</v>
      </c>
      <c r="AQ44">
        <v>432</v>
      </c>
      <c r="AT44">
        <v>1.65</v>
      </c>
      <c r="AU44">
        <v>528</v>
      </c>
      <c r="AX44">
        <v>1.05</v>
      </c>
      <c r="AY44">
        <v>336</v>
      </c>
      <c r="BB44">
        <v>1.05</v>
      </c>
      <c r="BC44">
        <v>336</v>
      </c>
      <c r="BF44">
        <v>0.75</v>
      </c>
      <c r="BG44">
        <v>240</v>
      </c>
      <c r="BJ44">
        <v>1.05</v>
      </c>
      <c r="BK44">
        <v>336</v>
      </c>
      <c r="BN44">
        <v>0.6</v>
      </c>
      <c r="BO44">
        <v>192</v>
      </c>
      <c r="BR44">
        <v>19.350000000000005</v>
      </c>
      <c r="BS44">
        <v>6192</v>
      </c>
      <c r="BX44">
        <v>0.75</v>
      </c>
      <c r="BY44">
        <v>240</v>
      </c>
      <c r="CB44">
        <v>1.05</v>
      </c>
      <c r="CC44">
        <v>336</v>
      </c>
      <c r="CF44">
        <v>0.75</v>
      </c>
      <c r="CG44">
        <v>240</v>
      </c>
      <c r="CJ44">
        <v>3.75</v>
      </c>
      <c r="CK44">
        <v>1200</v>
      </c>
      <c r="CN44">
        <v>6.3</v>
      </c>
      <c r="CO44">
        <v>2016</v>
      </c>
      <c r="CP44">
        <v>25.650000000000006</v>
      </c>
      <c r="CQ44">
        <v>8208</v>
      </c>
    </row>
    <row r="45" spans="1:95" ht="21">
      <c r="A45" s="93" t="s">
        <v>235</v>
      </c>
      <c r="B45" s="231" t="s">
        <v>236</v>
      </c>
      <c r="C45" s="231"/>
      <c r="D45" s="231"/>
      <c r="E45" s="232"/>
      <c r="G45">
        <v>0</v>
      </c>
      <c r="K45">
        <v>0</v>
      </c>
      <c r="O45">
        <v>0</v>
      </c>
      <c r="S45">
        <v>0</v>
      </c>
      <c r="W45">
        <v>0</v>
      </c>
      <c r="AA45">
        <v>0</v>
      </c>
      <c r="AE45">
        <v>0</v>
      </c>
      <c r="AI45">
        <v>0</v>
      </c>
      <c r="AM45">
        <v>0</v>
      </c>
      <c r="AQ45">
        <v>0</v>
      </c>
      <c r="AU45">
        <v>0</v>
      </c>
      <c r="AY45">
        <v>0</v>
      </c>
      <c r="BC45">
        <v>0</v>
      </c>
      <c r="BG45">
        <v>0</v>
      </c>
      <c r="BK45">
        <v>0</v>
      </c>
      <c r="BO45">
        <v>0</v>
      </c>
      <c r="BR45">
        <v>0</v>
      </c>
      <c r="BS45">
        <v>0</v>
      </c>
      <c r="BY45">
        <v>0</v>
      </c>
      <c r="CC45">
        <v>0</v>
      </c>
      <c r="CG45">
        <v>0</v>
      </c>
      <c r="CK45">
        <v>0</v>
      </c>
      <c r="CN45">
        <v>0</v>
      </c>
      <c r="CO45">
        <v>0</v>
      </c>
      <c r="CP45">
        <v>0</v>
      </c>
      <c r="CQ45">
        <v>0</v>
      </c>
    </row>
    <row r="46" spans="1:95" ht="21">
      <c r="A46" s="181" t="s">
        <v>237</v>
      </c>
      <c r="B46" s="229" t="s">
        <v>258</v>
      </c>
      <c r="C46" s="229"/>
      <c r="D46" s="229"/>
      <c r="E46" s="230"/>
      <c r="F46">
        <v>2.25</v>
      </c>
      <c r="G46">
        <v>78.75</v>
      </c>
      <c r="J46">
        <v>2.25</v>
      </c>
      <c r="K46">
        <v>78.75</v>
      </c>
      <c r="N46">
        <v>2.25</v>
      </c>
      <c r="O46">
        <v>78.75</v>
      </c>
      <c r="R46">
        <v>2.25</v>
      </c>
      <c r="S46">
        <v>78.75</v>
      </c>
      <c r="V46">
        <v>2.25</v>
      </c>
      <c r="W46">
        <v>78.75</v>
      </c>
      <c r="Z46">
        <v>2.25</v>
      </c>
      <c r="AA46">
        <v>78.75</v>
      </c>
      <c r="AD46">
        <v>1.68</v>
      </c>
      <c r="AE46">
        <v>58.8</v>
      </c>
      <c r="AH46">
        <v>1.68</v>
      </c>
      <c r="AI46">
        <v>58.8</v>
      </c>
      <c r="AL46">
        <v>2.81</v>
      </c>
      <c r="AM46">
        <v>98.350000000000009</v>
      </c>
      <c r="AP46">
        <v>2.25</v>
      </c>
      <c r="AQ46">
        <v>78.75</v>
      </c>
      <c r="AT46">
        <v>2.81</v>
      </c>
      <c r="AU46">
        <v>98.350000000000009</v>
      </c>
      <c r="AX46">
        <v>1.68</v>
      </c>
      <c r="AY46">
        <v>58.8</v>
      </c>
      <c r="BB46">
        <v>1.68</v>
      </c>
      <c r="BC46">
        <v>58.8</v>
      </c>
      <c r="BF46">
        <v>1.1200000000000001</v>
      </c>
      <c r="BG46">
        <v>39.200000000000003</v>
      </c>
      <c r="BJ46">
        <v>1.68</v>
      </c>
      <c r="BK46">
        <v>58.8</v>
      </c>
      <c r="BN46">
        <v>0.9</v>
      </c>
      <c r="BO46">
        <v>31.5</v>
      </c>
      <c r="BR46">
        <v>31.789999999999996</v>
      </c>
      <c r="BS46">
        <v>1112.6499999999999</v>
      </c>
      <c r="BX46">
        <v>1.1200000000000001</v>
      </c>
      <c r="BY46">
        <v>39.200000000000003</v>
      </c>
      <c r="CB46">
        <v>1.68</v>
      </c>
      <c r="CC46">
        <v>58.8</v>
      </c>
      <c r="CF46">
        <v>1.1200000000000001</v>
      </c>
      <c r="CG46">
        <v>39.200000000000003</v>
      </c>
      <c r="CJ46">
        <v>6.75</v>
      </c>
      <c r="CK46">
        <v>236.25</v>
      </c>
      <c r="CN46">
        <v>10.67</v>
      </c>
      <c r="CO46">
        <v>373.45</v>
      </c>
      <c r="CP46">
        <v>42.459999999999994</v>
      </c>
      <c r="CQ46">
        <v>1486.1</v>
      </c>
    </row>
    <row r="47" spans="1:95" ht="21">
      <c r="A47" s="181" t="s">
        <v>238</v>
      </c>
      <c r="B47" s="229" t="s">
        <v>152</v>
      </c>
      <c r="C47" s="229"/>
      <c r="D47" s="229"/>
      <c r="E47" s="230"/>
      <c r="F47">
        <v>18.8</v>
      </c>
      <c r="G47">
        <v>8272</v>
      </c>
      <c r="J47">
        <v>18.8</v>
      </c>
      <c r="K47">
        <v>8272</v>
      </c>
      <c r="N47">
        <v>18.8</v>
      </c>
      <c r="O47">
        <v>8272</v>
      </c>
      <c r="R47">
        <v>18.8</v>
      </c>
      <c r="S47">
        <v>8272</v>
      </c>
      <c r="V47">
        <v>18.8</v>
      </c>
      <c r="W47">
        <v>8272</v>
      </c>
      <c r="Z47">
        <v>18.8</v>
      </c>
      <c r="AA47">
        <v>8272</v>
      </c>
      <c r="AD47">
        <v>14.1</v>
      </c>
      <c r="AE47">
        <v>6204</v>
      </c>
      <c r="AH47">
        <v>14.1</v>
      </c>
      <c r="AI47">
        <v>6204</v>
      </c>
      <c r="AL47">
        <v>23.51</v>
      </c>
      <c r="AM47">
        <v>10344.400000000001</v>
      </c>
      <c r="AP47">
        <v>18.8</v>
      </c>
      <c r="AQ47">
        <v>8272</v>
      </c>
      <c r="AT47">
        <v>23.51</v>
      </c>
      <c r="AU47">
        <v>10344.400000000001</v>
      </c>
      <c r="AX47">
        <v>14.1</v>
      </c>
      <c r="AY47">
        <v>6204</v>
      </c>
      <c r="BB47">
        <v>14.1</v>
      </c>
      <c r="BC47">
        <v>6204</v>
      </c>
      <c r="BF47">
        <v>9.4</v>
      </c>
      <c r="BG47">
        <v>4136</v>
      </c>
      <c r="BJ47">
        <v>14.1</v>
      </c>
      <c r="BK47">
        <v>6204</v>
      </c>
      <c r="BN47">
        <v>7.52</v>
      </c>
      <c r="BO47">
        <v>3308.7999999999997</v>
      </c>
      <c r="BR47">
        <v>266.03999999999996</v>
      </c>
      <c r="BS47">
        <v>117057.59999999999</v>
      </c>
      <c r="BX47">
        <v>9.4</v>
      </c>
      <c r="BY47">
        <v>4136</v>
      </c>
      <c r="CB47">
        <v>14.1</v>
      </c>
      <c r="CC47">
        <v>6204</v>
      </c>
      <c r="CF47">
        <v>9.4</v>
      </c>
      <c r="CG47">
        <v>4136</v>
      </c>
      <c r="CJ47">
        <v>56.42</v>
      </c>
      <c r="CK47">
        <v>24824.799999999999</v>
      </c>
      <c r="CN47">
        <v>89.32</v>
      </c>
      <c r="CO47">
        <v>39300.800000000003</v>
      </c>
      <c r="CP47">
        <v>355.35999999999996</v>
      </c>
      <c r="CQ47">
        <v>156358.39999999999</v>
      </c>
    </row>
    <row r="48" spans="1:95" ht="21">
      <c r="A48" s="181" t="s">
        <v>239</v>
      </c>
      <c r="B48" s="229" t="s">
        <v>256</v>
      </c>
      <c r="C48" s="229"/>
      <c r="D48" s="229"/>
      <c r="E48" s="230"/>
      <c r="F48">
        <v>1.44</v>
      </c>
      <c r="G48">
        <v>921.59999999999991</v>
      </c>
      <c r="J48">
        <v>1.44</v>
      </c>
      <c r="K48">
        <v>921.59999999999991</v>
      </c>
      <c r="N48">
        <v>1.44</v>
      </c>
      <c r="O48">
        <v>921.59999999999991</v>
      </c>
      <c r="R48">
        <v>1.44</v>
      </c>
      <c r="S48">
        <v>921.59999999999991</v>
      </c>
      <c r="V48">
        <v>1.44</v>
      </c>
      <c r="W48">
        <v>921.59999999999991</v>
      </c>
      <c r="Z48">
        <v>1.44</v>
      </c>
      <c r="AA48">
        <v>921.59999999999991</v>
      </c>
      <c r="AD48">
        <v>1.2</v>
      </c>
      <c r="AE48">
        <v>768</v>
      </c>
      <c r="AH48">
        <v>1.2</v>
      </c>
      <c r="AI48">
        <v>768</v>
      </c>
      <c r="AL48">
        <v>1.92</v>
      </c>
      <c r="AM48">
        <v>1228.8</v>
      </c>
      <c r="AP48">
        <v>1.44</v>
      </c>
      <c r="AQ48">
        <v>921.59999999999991</v>
      </c>
      <c r="AT48">
        <v>1.92</v>
      </c>
      <c r="AU48">
        <v>1228.8</v>
      </c>
      <c r="AX48">
        <v>1.2</v>
      </c>
      <c r="AY48">
        <v>768</v>
      </c>
      <c r="BB48">
        <v>1.2</v>
      </c>
      <c r="BC48">
        <v>768</v>
      </c>
      <c r="BF48">
        <v>0.72</v>
      </c>
      <c r="BG48">
        <v>460.79999999999995</v>
      </c>
      <c r="BJ48">
        <v>1.2</v>
      </c>
      <c r="BK48">
        <v>768</v>
      </c>
      <c r="BN48">
        <v>0.72</v>
      </c>
      <c r="BO48">
        <v>460.79999999999995</v>
      </c>
      <c r="BR48">
        <v>21.359999999999992</v>
      </c>
      <c r="BS48">
        <v>13670.399999999998</v>
      </c>
      <c r="BX48">
        <v>0.72</v>
      </c>
      <c r="BY48">
        <v>460.79999999999995</v>
      </c>
      <c r="CB48">
        <v>1.2</v>
      </c>
      <c r="CC48">
        <v>768</v>
      </c>
      <c r="CF48">
        <v>0.72</v>
      </c>
      <c r="CG48">
        <v>460.79999999999995</v>
      </c>
      <c r="CJ48">
        <v>4.5599999999999996</v>
      </c>
      <c r="CK48">
        <v>2918.3999999999996</v>
      </c>
      <c r="CN48">
        <v>7.1999999999999993</v>
      </c>
      <c r="CO48">
        <v>4608</v>
      </c>
      <c r="CP48">
        <v>28.559999999999992</v>
      </c>
      <c r="CQ48">
        <v>18278.399999999998</v>
      </c>
    </row>
    <row r="49" spans="1:95" ht="21">
      <c r="A49" s="93" t="s">
        <v>240</v>
      </c>
      <c r="B49" s="231"/>
      <c r="C49" s="231"/>
      <c r="D49" s="231"/>
      <c r="E49" s="232"/>
      <c r="G49">
        <v>0</v>
      </c>
      <c r="K49">
        <v>0</v>
      </c>
      <c r="O49">
        <v>0</v>
      </c>
      <c r="S49">
        <v>0</v>
      </c>
      <c r="W49">
        <v>0</v>
      </c>
      <c r="AA49">
        <v>0</v>
      </c>
      <c r="AE49">
        <v>0</v>
      </c>
      <c r="AI49">
        <v>0</v>
      </c>
      <c r="AM49">
        <v>0</v>
      </c>
      <c r="AQ49">
        <v>0</v>
      </c>
      <c r="AU49">
        <v>0</v>
      </c>
      <c r="AY49">
        <v>0</v>
      </c>
      <c r="BC49">
        <v>0</v>
      </c>
      <c r="BG49">
        <v>0</v>
      </c>
      <c r="BK49">
        <v>0</v>
      </c>
      <c r="BO49">
        <v>0</v>
      </c>
      <c r="BR49">
        <v>0</v>
      </c>
      <c r="BS49">
        <v>0</v>
      </c>
      <c r="BY49">
        <v>0</v>
      </c>
      <c r="CC49">
        <v>0</v>
      </c>
      <c r="CG49">
        <v>0</v>
      </c>
      <c r="CK49">
        <v>0</v>
      </c>
      <c r="CN49">
        <v>0</v>
      </c>
      <c r="CO49">
        <v>0</v>
      </c>
      <c r="CP49">
        <v>0</v>
      </c>
      <c r="CQ49">
        <v>0</v>
      </c>
    </row>
    <row r="50" spans="1:95" ht="21">
      <c r="A50" s="93" t="s">
        <v>241</v>
      </c>
      <c r="B50" s="231"/>
      <c r="C50" s="231"/>
      <c r="D50" s="231"/>
      <c r="E50" s="232"/>
      <c r="G50">
        <v>0</v>
      </c>
      <c r="K50">
        <v>0</v>
      </c>
      <c r="O50">
        <v>0</v>
      </c>
      <c r="S50">
        <v>0</v>
      </c>
      <c r="W50">
        <v>0</v>
      </c>
      <c r="AA50">
        <v>0</v>
      </c>
      <c r="AE50">
        <v>0</v>
      </c>
      <c r="AI50">
        <v>0</v>
      </c>
      <c r="AM50">
        <v>0</v>
      </c>
      <c r="AQ50">
        <v>0</v>
      </c>
      <c r="AU50">
        <v>0</v>
      </c>
      <c r="AY50">
        <v>0</v>
      </c>
      <c r="BC50">
        <v>0</v>
      </c>
      <c r="BG50">
        <v>0</v>
      </c>
      <c r="BK50">
        <v>0</v>
      </c>
      <c r="BO50">
        <v>0</v>
      </c>
      <c r="BR50">
        <v>0</v>
      </c>
      <c r="BS50">
        <v>0</v>
      </c>
      <c r="BY50">
        <v>0</v>
      </c>
      <c r="CC50">
        <v>0</v>
      </c>
      <c r="CG50">
        <v>0</v>
      </c>
      <c r="CK50">
        <v>0</v>
      </c>
      <c r="CN50">
        <v>0</v>
      </c>
      <c r="CO50">
        <v>0</v>
      </c>
      <c r="CP50">
        <v>0</v>
      </c>
      <c r="CQ50">
        <v>0</v>
      </c>
    </row>
    <row r="51" spans="1:95" ht="21">
      <c r="A51" s="93" t="s">
        <v>242</v>
      </c>
      <c r="B51" s="231"/>
      <c r="C51" s="231"/>
      <c r="D51" s="231"/>
      <c r="E51" s="232"/>
      <c r="G51">
        <v>0</v>
      </c>
      <c r="K51">
        <v>0</v>
      </c>
      <c r="O51">
        <v>0</v>
      </c>
      <c r="S51">
        <v>0</v>
      </c>
      <c r="W51">
        <v>0</v>
      </c>
      <c r="AA51">
        <v>0</v>
      </c>
      <c r="AE51">
        <v>0</v>
      </c>
      <c r="AI51">
        <v>0</v>
      </c>
      <c r="AM51">
        <v>0</v>
      </c>
      <c r="AQ51">
        <v>0</v>
      </c>
      <c r="AU51">
        <v>0</v>
      </c>
      <c r="AY51">
        <v>0</v>
      </c>
      <c r="BC51">
        <v>0</v>
      </c>
      <c r="BG51">
        <v>0</v>
      </c>
      <c r="BK51">
        <v>0</v>
      </c>
      <c r="BO51">
        <v>0</v>
      </c>
      <c r="BR51">
        <v>0</v>
      </c>
      <c r="BS51">
        <v>0</v>
      </c>
      <c r="BY51">
        <v>0</v>
      </c>
      <c r="CC51">
        <v>0</v>
      </c>
      <c r="CG51">
        <v>0</v>
      </c>
      <c r="CK51">
        <v>0</v>
      </c>
      <c r="CN51">
        <v>0</v>
      </c>
      <c r="CO51">
        <v>0</v>
      </c>
      <c r="CP51">
        <v>0</v>
      </c>
      <c r="CQ51">
        <v>0</v>
      </c>
    </row>
    <row r="52" spans="1:95" ht="21">
      <c r="A52" s="93" t="s">
        <v>243</v>
      </c>
      <c r="B52" s="221"/>
      <c r="C52" s="221"/>
      <c r="D52" s="221"/>
      <c r="E52" s="222"/>
      <c r="G52">
        <v>0</v>
      </c>
      <c r="K52">
        <v>0</v>
      </c>
      <c r="O52">
        <v>0</v>
      </c>
      <c r="S52">
        <v>0</v>
      </c>
      <c r="W52">
        <v>0</v>
      </c>
      <c r="AA52">
        <v>0</v>
      </c>
      <c r="AE52">
        <v>0</v>
      </c>
      <c r="AI52">
        <v>0</v>
      </c>
      <c r="AM52">
        <v>0</v>
      </c>
      <c r="AQ52">
        <v>0</v>
      </c>
      <c r="AU52">
        <v>0</v>
      </c>
      <c r="AY52">
        <v>0</v>
      </c>
      <c r="BC52">
        <v>0</v>
      </c>
      <c r="BG52">
        <v>0</v>
      </c>
      <c r="BK52">
        <v>0</v>
      </c>
      <c r="BO52">
        <v>0</v>
      </c>
      <c r="BR52">
        <v>0</v>
      </c>
      <c r="BS52">
        <v>0</v>
      </c>
      <c r="BY52">
        <v>0</v>
      </c>
      <c r="CC52">
        <v>0</v>
      </c>
      <c r="CG52">
        <v>0</v>
      </c>
      <c r="CK52">
        <v>0</v>
      </c>
      <c r="CN52">
        <v>0</v>
      </c>
      <c r="CO52">
        <v>0</v>
      </c>
      <c r="CP52">
        <v>0</v>
      </c>
      <c r="CQ52">
        <v>0</v>
      </c>
    </row>
    <row r="53" spans="1:95" ht="21">
      <c r="A53" s="93" t="s">
        <v>244</v>
      </c>
      <c r="B53" s="221"/>
      <c r="C53" s="221"/>
      <c r="D53" s="221"/>
      <c r="E53" s="222"/>
      <c r="G53">
        <v>0</v>
      </c>
      <c r="K53">
        <v>0</v>
      </c>
      <c r="O53">
        <v>0</v>
      </c>
      <c r="S53">
        <v>0</v>
      </c>
      <c r="W53">
        <v>0</v>
      </c>
      <c r="AA53">
        <v>0</v>
      </c>
      <c r="AE53">
        <v>0</v>
      </c>
      <c r="AI53">
        <v>0</v>
      </c>
      <c r="AM53">
        <v>0</v>
      </c>
      <c r="AQ53">
        <v>0</v>
      </c>
      <c r="AU53">
        <v>0</v>
      </c>
      <c r="AY53">
        <v>0</v>
      </c>
      <c r="BC53">
        <v>0</v>
      </c>
      <c r="BG53">
        <v>0</v>
      </c>
      <c r="BK53">
        <v>0</v>
      </c>
      <c r="BO53">
        <v>0</v>
      </c>
      <c r="BR53">
        <v>0</v>
      </c>
      <c r="BS53">
        <v>0</v>
      </c>
      <c r="BY53">
        <v>0</v>
      </c>
      <c r="CC53">
        <v>0</v>
      </c>
      <c r="CG53">
        <v>0</v>
      </c>
      <c r="CK53">
        <v>0</v>
      </c>
      <c r="CN53">
        <v>0</v>
      </c>
      <c r="CO53">
        <v>0</v>
      </c>
      <c r="CP53">
        <v>0</v>
      </c>
      <c r="CQ53">
        <v>0</v>
      </c>
    </row>
    <row r="54" spans="1:95" ht="21">
      <c r="A54" s="93" t="s">
        <v>245</v>
      </c>
      <c r="B54" s="221"/>
      <c r="C54" s="221"/>
      <c r="D54" s="221"/>
      <c r="E54" s="222"/>
      <c r="G54">
        <v>0</v>
      </c>
      <c r="K54">
        <v>0</v>
      </c>
      <c r="O54">
        <v>0</v>
      </c>
      <c r="S54">
        <v>0</v>
      </c>
      <c r="W54">
        <v>0</v>
      </c>
      <c r="AA54">
        <v>0</v>
      </c>
      <c r="AE54">
        <v>0</v>
      </c>
      <c r="AI54">
        <v>0</v>
      </c>
      <c r="AM54">
        <v>0</v>
      </c>
      <c r="AQ54">
        <v>0</v>
      </c>
      <c r="AU54">
        <v>0</v>
      </c>
      <c r="AY54">
        <v>0</v>
      </c>
      <c r="BC54">
        <v>0</v>
      </c>
      <c r="BG54">
        <v>0</v>
      </c>
      <c r="BK54">
        <v>0</v>
      </c>
      <c r="BO54">
        <v>0</v>
      </c>
      <c r="BR54">
        <v>0</v>
      </c>
      <c r="BS54">
        <v>0</v>
      </c>
      <c r="BY54">
        <v>0</v>
      </c>
      <c r="CC54">
        <v>0</v>
      </c>
      <c r="CG54">
        <v>0</v>
      </c>
      <c r="CK54">
        <v>0</v>
      </c>
      <c r="CN54">
        <v>0</v>
      </c>
      <c r="CO54">
        <v>0</v>
      </c>
      <c r="CP54">
        <v>0</v>
      </c>
      <c r="CQ54">
        <v>0</v>
      </c>
    </row>
    <row r="55" spans="1:95" ht="21">
      <c r="A55" s="93" t="s">
        <v>246</v>
      </c>
      <c r="B55" s="221"/>
      <c r="C55" s="221"/>
      <c r="D55" s="221"/>
      <c r="E55" s="222"/>
      <c r="G55">
        <v>0</v>
      </c>
      <c r="K55">
        <v>0</v>
      </c>
      <c r="O55">
        <v>0</v>
      </c>
      <c r="S55">
        <v>0</v>
      </c>
      <c r="W55">
        <v>0</v>
      </c>
      <c r="AA55">
        <v>0</v>
      </c>
      <c r="AE55">
        <v>0</v>
      </c>
      <c r="AI55">
        <v>0</v>
      </c>
      <c r="AM55">
        <v>0</v>
      </c>
      <c r="AQ55">
        <v>0</v>
      </c>
      <c r="AU55">
        <v>0</v>
      </c>
      <c r="AY55">
        <v>0</v>
      </c>
      <c r="BC55">
        <v>0</v>
      </c>
      <c r="BG55">
        <v>0</v>
      </c>
      <c r="BK55">
        <v>0</v>
      </c>
      <c r="BO55">
        <v>0</v>
      </c>
      <c r="BR55">
        <v>0</v>
      </c>
      <c r="BS55">
        <v>0</v>
      </c>
      <c r="BY55">
        <v>0</v>
      </c>
      <c r="CC55">
        <v>0</v>
      </c>
      <c r="CG55">
        <v>0</v>
      </c>
      <c r="CK55">
        <v>0</v>
      </c>
      <c r="CN55">
        <v>0</v>
      </c>
      <c r="CO55">
        <v>0</v>
      </c>
      <c r="CP55">
        <v>0</v>
      </c>
      <c r="CQ55">
        <v>0</v>
      </c>
    </row>
    <row r="56" spans="1:95" ht="21">
      <c r="A56" s="93" t="s">
        <v>247</v>
      </c>
      <c r="B56" s="221"/>
      <c r="C56" s="221"/>
      <c r="D56" s="221"/>
      <c r="E56" s="222"/>
      <c r="G56">
        <v>0</v>
      </c>
      <c r="K56">
        <v>0</v>
      </c>
      <c r="O56">
        <v>0</v>
      </c>
      <c r="S56">
        <v>0</v>
      </c>
      <c r="W56">
        <v>0</v>
      </c>
      <c r="AA56">
        <v>0</v>
      </c>
      <c r="AE56">
        <v>0</v>
      </c>
      <c r="AI56">
        <v>0</v>
      </c>
      <c r="AM56">
        <v>0</v>
      </c>
      <c r="AQ56">
        <v>0</v>
      </c>
      <c r="AU56">
        <v>0</v>
      </c>
      <c r="AY56">
        <v>0</v>
      </c>
      <c r="BC56">
        <v>0</v>
      </c>
      <c r="BG56">
        <v>0</v>
      </c>
      <c r="BK56">
        <v>0</v>
      </c>
      <c r="BO56">
        <v>0</v>
      </c>
      <c r="BR56">
        <v>0</v>
      </c>
      <c r="BS56">
        <v>0</v>
      </c>
      <c r="BY56">
        <v>0</v>
      </c>
      <c r="CC56">
        <v>0</v>
      </c>
      <c r="CG56">
        <v>0</v>
      </c>
      <c r="CK56">
        <v>0</v>
      </c>
      <c r="CN56">
        <v>0</v>
      </c>
      <c r="CO56">
        <v>0</v>
      </c>
      <c r="CP56">
        <v>0</v>
      </c>
      <c r="CQ56">
        <v>0</v>
      </c>
    </row>
    <row r="57" spans="1:95" ht="21">
      <c r="A57" s="93" t="s">
        <v>248</v>
      </c>
      <c r="B57" s="221"/>
      <c r="C57" s="221"/>
      <c r="D57" s="221"/>
      <c r="E57" s="222"/>
      <c r="G57">
        <v>0</v>
      </c>
      <c r="K57">
        <v>0</v>
      </c>
      <c r="O57">
        <v>0</v>
      </c>
      <c r="S57">
        <v>0</v>
      </c>
      <c r="W57">
        <v>0</v>
      </c>
      <c r="AA57">
        <v>0</v>
      </c>
      <c r="AE57">
        <v>0</v>
      </c>
      <c r="AI57">
        <v>0</v>
      </c>
      <c r="AM57">
        <v>0</v>
      </c>
      <c r="AQ57">
        <v>0</v>
      </c>
      <c r="AU57">
        <v>0</v>
      </c>
      <c r="AY57">
        <v>0</v>
      </c>
      <c r="BC57">
        <v>0</v>
      </c>
      <c r="BG57">
        <v>0</v>
      </c>
      <c r="BK57">
        <v>0</v>
      </c>
      <c r="BO57">
        <v>0</v>
      </c>
      <c r="BR57">
        <v>0</v>
      </c>
      <c r="BS57">
        <v>0</v>
      </c>
      <c r="BY57">
        <v>0</v>
      </c>
      <c r="CC57">
        <v>0</v>
      </c>
      <c r="CG57">
        <v>0</v>
      </c>
      <c r="CK57">
        <v>0</v>
      </c>
      <c r="CN57">
        <v>0</v>
      </c>
      <c r="CO57">
        <v>0</v>
      </c>
      <c r="CP57">
        <v>0</v>
      </c>
      <c r="CQ57">
        <v>0</v>
      </c>
    </row>
    <row r="58" spans="1:95" ht="21">
      <c r="A58" s="93" t="s">
        <v>249</v>
      </c>
      <c r="B58" s="221"/>
      <c r="C58" s="221"/>
      <c r="D58" s="221"/>
      <c r="E58" s="222"/>
      <c r="G58">
        <v>0</v>
      </c>
      <c r="K58">
        <v>0</v>
      </c>
      <c r="O58">
        <v>0</v>
      </c>
      <c r="S58">
        <v>0</v>
      </c>
      <c r="W58">
        <v>0</v>
      </c>
      <c r="AA58">
        <v>0</v>
      </c>
      <c r="AE58">
        <v>0</v>
      </c>
      <c r="AI58">
        <v>0</v>
      </c>
      <c r="AM58">
        <v>0</v>
      </c>
      <c r="AQ58">
        <v>0</v>
      </c>
      <c r="AU58">
        <v>0</v>
      </c>
      <c r="AY58">
        <v>0</v>
      </c>
      <c r="BC58">
        <v>0</v>
      </c>
      <c r="BG58">
        <v>0</v>
      </c>
      <c r="BK58">
        <v>0</v>
      </c>
      <c r="BO58">
        <v>0</v>
      </c>
      <c r="BR58">
        <v>0</v>
      </c>
      <c r="BS58">
        <v>0</v>
      </c>
      <c r="BY58">
        <v>0</v>
      </c>
      <c r="CC58">
        <v>0</v>
      </c>
      <c r="CG58">
        <v>0</v>
      </c>
      <c r="CK58">
        <v>0</v>
      </c>
      <c r="CN58">
        <v>0</v>
      </c>
      <c r="CO58">
        <v>0</v>
      </c>
      <c r="CP58">
        <v>0</v>
      </c>
      <c r="CQ58">
        <v>0</v>
      </c>
    </row>
    <row r="59" spans="1:95" ht="21">
      <c r="A59" s="93" t="s">
        <v>250</v>
      </c>
      <c r="B59" s="221"/>
      <c r="C59" s="221"/>
      <c r="D59" s="221"/>
      <c r="E59" s="222"/>
      <c r="G59">
        <v>0</v>
      </c>
      <c r="K59">
        <v>0</v>
      </c>
      <c r="O59">
        <v>0</v>
      </c>
      <c r="S59">
        <v>0</v>
      </c>
      <c r="W59">
        <v>0</v>
      </c>
      <c r="AA59">
        <v>0</v>
      </c>
      <c r="AE59">
        <v>0</v>
      </c>
      <c r="AI59">
        <v>0</v>
      </c>
      <c r="AM59">
        <v>0</v>
      </c>
      <c r="AQ59">
        <v>0</v>
      </c>
      <c r="AU59">
        <v>0</v>
      </c>
      <c r="AY59">
        <v>0</v>
      </c>
      <c r="BC59">
        <v>0</v>
      </c>
      <c r="BG59">
        <v>0</v>
      </c>
      <c r="BK59">
        <v>0</v>
      </c>
      <c r="BO59">
        <v>0</v>
      </c>
      <c r="BR59">
        <v>0</v>
      </c>
      <c r="BS59">
        <v>0</v>
      </c>
      <c r="BY59">
        <v>0</v>
      </c>
      <c r="CC59">
        <v>0</v>
      </c>
      <c r="CG59">
        <v>0</v>
      </c>
      <c r="CK59">
        <v>0</v>
      </c>
      <c r="CN59">
        <v>0</v>
      </c>
      <c r="CO59">
        <v>0</v>
      </c>
      <c r="CP59">
        <v>0</v>
      </c>
      <c r="CQ59">
        <v>0</v>
      </c>
    </row>
    <row r="60" spans="1:95" ht="21">
      <c r="A60" s="181" t="s">
        <v>240</v>
      </c>
      <c r="B60" s="223" t="s">
        <v>260</v>
      </c>
      <c r="C60" s="223"/>
      <c r="D60" s="223"/>
      <c r="E60" s="224"/>
      <c r="F60">
        <v>0.4</v>
      </c>
      <c r="G60">
        <v>180</v>
      </c>
      <c r="J60">
        <v>0.4</v>
      </c>
      <c r="K60">
        <v>180</v>
      </c>
      <c r="N60">
        <v>0.4</v>
      </c>
      <c r="O60">
        <v>180</v>
      </c>
      <c r="R60">
        <v>0.4</v>
      </c>
      <c r="S60">
        <v>180</v>
      </c>
      <c r="V60">
        <v>0.4</v>
      </c>
      <c r="W60">
        <v>180</v>
      </c>
      <c r="Z60">
        <v>0.4</v>
      </c>
      <c r="AA60">
        <v>180</v>
      </c>
      <c r="AD60">
        <v>0.3</v>
      </c>
      <c r="AE60">
        <v>135</v>
      </c>
      <c r="AH60">
        <v>0.3</v>
      </c>
      <c r="AI60">
        <v>135</v>
      </c>
      <c r="AL60">
        <v>0.5</v>
      </c>
      <c r="AM60">
        <v>225</v>
      </c>
      <c r="AP60">
        <v>0.4</v>
      </c>
      <c r="AQ60">
        <v>180</v>
      </c>
      <c r="AT60">
        <v>0.5</v>
      </c>
      <c r="AU60">
        <v>225</v>
      </c>
      <c r="AX60">
        <v>0.3</v>
      </c>
      <c r="AY60">
        <v>135</v>
      </c>
      <c r="BB60">
        <v>0.3</v>
      </c>
      <c r="BC60">
        <v>135</v>
      </c>
      <c r="BF60">
        <v>0.2</v>
      </c>
      <c r="BG60">
        <v>90</v>
      </c>
      <c r="BJ60">
        <v>0.3</v>
      </c>
      <c r="BK60">
        <v>135</v>
      </c>
      <c r="BN60">
        <v>0.2</v>
      </c>
      <c r="BO60">
        <v>90</v>
      </c>
      <c r="BR60">
        <v>5.6999999999999993</v>
      </c>
      <c r="BS60">
        <v>2565</v>
      </c>
      <c r="BX60">
        <v>0.2</v>
      </c>
      <c r="BY60">
        <v>90</v>
      </c>
      <c r="CB60">
        <v>0.3</v>
      </c>
      <c r="CC60">
        <v>135</v>
      </c>
      <c r="CF60">
        <v>0.2</v>
      </c>
      <c r="CG60">
        <v>90</v>
      </c>
      <c r="CJ60">
        <v>1.2</v>
      </c>
      <c r="CK60">
        <v>540</v>
      </c>
      <c r="CN60">
        <v>1.9</v>
      </c>
      <c r="CO60">
        <v>855</v>
      </c>
      <c r="CP60">
        <v>7.6</v>
      </c>
      <c r="CQ60">
        <v>3420</v>
      </c>
    </row>
    <row r="61" spans="1:95" ht="21">
      <c r="A61" s="93" t="s">
        <v>241</v>
      </c>
      <c r="B61" s="173" t="s">
        <v>261</v>
      </c>
      <c r="C61" s="172"/>
      <c r="D61" s="119"/>
      <c r="E61" s="119"/>
      <c r="F61">
        <v>0</v>
      </c>
      <c r="G61">
        <v>0</v>
      </c>
      <c r="J61">
        <v>0</v>
      </c>
      <c r="K61">
        <v>0</v>
      </c>
      <c r="N61">
        <v>0</v>
      </c>
      <c r="O61">
        <v>0</v>
      </c>
      <c r="R61">
        <v>0</v>
      </c>
      <c r="S61">
        <v>0</v>
      </c>
      <c r="V61">
        <v>0</v>
      </c>
      <c r="W61">
        <v>0</v>
      </c>
      <c r="Z61">
        <v>0</v>
      </c>
      <c r="AA61">
        <v>0</v>
      </c>
      <c r="AD61">
        <v>0</v>
      </c>
      <c r="AE61">
        <v>0</v>
      </c>
      <c r="AH61">
        <v>0</v>
      </c>
      <c r="AI61">
        <v>0</v>
      </c>
      <c r="AL61">
        <v>0</v>
      </c>
      <c r="AM61">
        <v>0</v>
      </c>
      <c r="AP61">
        <v>0</v>
      </c>
      <c r="AQ61">
        <v>0</v>
      </c>
      <c r="AT61">
        <v>0</v>
      </c>
      <c r="AU61">
        <v>0</v>
      </c>
      <c r="AX61">
        <v>0</v>
      </c>
      <c r="AY61">
        <v>0</v>
      </c>
      <c r="BB61">
        <v>0</v>
      </c>
      <c r="BC61">
        <v>0</v>
      </c>
      <c r="BF61">
        <v>0</v>
      </c>
      <c r="BG61">
        <v>0</v>
      </c>
      <c r="BJ61">
        <v>0</v>
      </c>
      <c r="BK61">
        <v>0</v>
      </c>
      <c r="BN61">
        <v>0</v>
      </c>
      <c r="BO61">
        <v>0</v>
      </c>
      <c r="BR61">
        <v>0</v>
      </c>
      <c r="BS61">
        <v>0</v>
      </c>
      <c r="BX61">
        <v>0</v>
      </c>
      <c r="BY61">
        <v>0</v>
      </c>
      <c r="CB61">
        <v>0</v>
      </c>
      <c r="CC61">
        <v>0</v>
      </c>
      <c r="CF61">
        <v>0</v>
      </c>
      <c r="CG61">
        <v>0</v>
      </c>
      <c r="CJ61">
        <v>0</v>
      </c>
      <c r="CK61">
        <v>0</v>
      </c>
      <c r="CN61">
        <v>0</v>
      </c>
      <c r="CO61">
        <v>0</v>
      </c>
      <c r="CP61">
        <v>0</v>
      </c>
      <c r="CQ61">
        <v>0</v>
      </c>
    </row>
    <row r="62" spans="1:95" ht="21">
      <c r="A62" s="93" t="s">
        <v>242</v>
      </c>
      <c r="B62" s="180" t="s">
        <v>262</v>
      </c>
      <c r="C62" s="119"/>
      <c r="D62" s="119"/>
      <c r="E62" s="119"/>
      <c r="F62">
        <v>0</v>
      </c>
      <c r="G62">
        <v>0</v>
      </c>
      <c r="J62">
        <v>0</v>
      </c>
      <c r="K62">
        <v>0</v>
      </c>
      <c r="N62">
        <v>0</v>
      </c>
      <c r="O62">
        <v>0</v>
      </c>
      <c r="R62">
        <v>0</v>
      </c>
      <c r="S62">
        <v>0</v>
      </c>
      <c r="V62">
        <v>0</v>
      </c>
      <c r="W62">
        <v>0</v>
      </c>
      <c r="Z62">
        <v>0</v>
      </c>
      <c r="AA62">
        <v>0</v>
      </c>
      <c r="AD62">
        <v>0</v>
      </c>
      <c r="AE62">
        <v>0</v>
      </c>
      <c r="AH62">
        <v>0</v>
      </c>
      <c r="AI62">
        <v>0</v>
      </c>
      <c r="AL62">
        <v>0</v>
      </c>
      <c r="AM62">
        <v>0</v>
      </c>
      <c r="AP62">
        <v>0</v>
      </c>
      <c r="AQ62">
        <v>0</v>
      </c>
      <c r="AT62">
        <v>0</v>
      </c>
      <c r="AU62">
        <v>0</v>
      </c>
      <c r="AX62">
        <v>0</v>
      </c>
      <c r="AY62">
        <v>0</v>
      </c>
      <c r="BB62">
        <v>0</v>
      </c>
      <c r="BC62">
        <v>0</v>
      </c>
      <c r="BF62">
        <v>0</v>
      </c>
      <c r="BG62">
        <v>0</v>
      </c>
      <c r="BJ62">
        <v>0</v>
      </c>
      <c r="BK62">
        <v>0</v>
      </c>
      <c r="BN62">
        <v>0</v>
      </c>
      <c r="BO62">
        <v>0</v>
      </c>
      <c r="BR62">
        <v>0</v>
      </c>
      <c r="BS62">
        <v>0</v>
      </c>
      <c r="BX62">
        <v>0</v>
      </c>
      <c r="BY62">
        <v>0</v>
      </c>
      <c r="CB62">
        <v>0</v>
      </c>
      <c r="CC62">
        <v>0</v>
      </c>
      <c r="CF62">
        <v>0</v>
      </c>
      <c r="CG62">
        <v>0</v>
      </c>
      <c r="CJ62">
        <v>0</v>
      </c>
      <c r="CK62">
        <v>0</v>
      </c>
      <c r="CN62">
        <v>0</v>
      </c>
      <c r="CO62">
        <v>0</v>
      </c>
      <c r="CP62">
        <v>0</v>
      </c>
      <c r="CQ62">
        <v>0</v>
      </c>
    </row>
    <row r="63" spans="1:95" ht="21">
      <c r="A63" s="93" t="s">
        <v>243</v>
      </c>
      <c r="B63" s="180" t="s">
        <v>263</v>
      </c>
      <c r="C63" s="119"/>
      <c r="D63" s="119"/>
      <c r="E63" s="119"/>
      <c r="F63">
        <v>0</v>
      </c>
      <c r="G63">
        <v>0</v>
      </c>
      <c r="J63">
        <v>0</v>
      </c>
      <c r="K63">
        <v>0</v>
      </c>
      <c r="N63">
        <v>0</v>
      </c>
      <c r="O63">
        <v>0</v>
      </c>
      <c r="R63">
        <v>0</v>
      </c>
      <c r="S63">
        <v>0</v>
      </c>
      <c r="V63">
        <v>0</v>
      </c>
      <c r="W63">
        <v>0</v>
      </c>
      <c r="Z63">
        <v>0</v>
      </c>
      <c r="AA63">
        <v>0</v>
      </c>
      <c r="AD63">
        <v>0</v>
      </c>
      <c r="AE63">
        <v>0</v>
      </c>
      <c r="AH63">
        <v>0</v>
      </c>
      <c r="AI63">
        <v>0</v>
      </c>
      <c r="AL63">
        <v>0</v>
      </c>
      <c r="AM63">
        <v>0</v>
      </c>
      <c r="AP63">
        <v>0</v>
      </c>
      <c r="AQ63">
        <v>0</v>
      </c>
      <c r="AT63">
        <v>0</v>
      </c>
      <c r="AU63">
        <v>0</v>
      </c>
      <c r="AX63">
        <v>0</v>
      </c>
      <c r="AY63">
        <v>0</v>
      </c>
      <c r="BB63">
        <v>0</v>
      </c>
      <c r="BC63">
        <v>0</v>
      </c>
      <c r="BF63">
        <v>0</v>
      </c>
      <c r="BG63">
        <v>0</v>
      </c>
      <c r="BJ63">
        <v>0</v>
      </c>
      <c r="BK63">
        <v>0</v>
      </c>
      <c r="BN63">
        <v>0</v>
      </c>
      <c r="BO63">
        <v>0</v>
      </c>
      <c r="BR63">
        <v>0</v>
      </c>
      <c r="BS63">
        <v>0</v>
      </c>
      <c r="BX63">
        <v>0</v>
      </c>
      <c r="BY63">
        <v>0</v>
      </c>
      <c r="CB63">
        <v>0</v>
      </c>
      <c r="CC63">
        <v>0</v>
      </c>
      <c r="CF63">
        <v>0</v>
      </c>
      <c r="CG63">
        <v>0</v>
      </c>
      <c r="CJ63">
        <v>0</v>
      </c>
      <c r="CK63">
        <v>0</v>
      </c>
      <c r="CN63">
        <v>0</v>
      </c>
      <c r="CO63">
        <v>0</v>
      </c>
      <c r="CP63">
        <v>0</v>
      </c>
      <c r="CQ63">
        <v>0</v>
      </c>
    </row>
    <row r="64" spans="1:95" ht="21">
      <c r="A64" s="181" t="s">
        <v>244</v>
      </c>
      <c r="B64" s="191" t="s">
        <v>264</v>
      </c>
      <c r="C64" s="192"/>
      <c r="D64" s="192"/>
      <c r="E64" s="192"/>
      <c r="F64">
        <v>0.88</v>
      </c>
      <c r="G64">
        <v>22</v>
      </c>
      <c r="J64">
        <v>0.88</v>
      </c>
      <c r="K64">
        <v>22</v>
      </c>
      <c r="N64">
        <v>0.88</v>
      </c>
      <c r="O64">
        <v>22</v>
      </c>
      <c r="R64">
        <v>0.88</v>
      </c>
      <c r="S64">
        <v>22</v>
      </c>
      <c r="V64">
        <v>0.88</v>
      </c>
      <c r="W64">
        <v>22</v>
      </c>
      <c r="Z64">
        <v>0.88</v>
      </c>
      <c r="AA64">
        <v>22</v>
      </c>
      <c r="AD64">
        <v>0.66</v>
      </c>
      <c r="AE64">
        <v>16.5</v>
      </c>
      <c r="AH64">
        <v>0.66</v>
      </c>
      <c r="AI64">
        <v>16.5</v>
      </c>
      <c r="AL64">
        <v>1.1100000000000001</v>
      </c>
      <c r="AM64">
        <v>27.750000000000004</v>
      </c>
      <c r="AP64">
        <v>0.88</v>
      </c>
      <c r="AQ64">
        <v>22</v>
      </c>
      <c r="AT64">
        <v>1.1100000000000001</v>
      </c>
      <c r="AU64">
        <v>27.750000000000004</v>
      </c>
      <c r="AX64">
        <v>0.66</v>
      </c>
      <c r="AY64">
        <v>16.5</v>
      </c>
      <c r="BB64">
        <v>0.66</v>
      </c>
      <c r="BC64">
        <v>16.5</v>
      </c>
      <c r="BF64">
        <v>0.44</v>
      </c>
      <c r="BG64">
        <v>11</v>
      </c>
      <c r="BJ64">
        <v>0.66</v>
      </c>
      <c r="BK64">
        <v>16.5</v>
      </c>
      <c r="BN64">
        <v>0.35</v>
      </c>
      <c r="BO64">
        <v>8.75</v>
      </c>
      <c r="BR64">
        <v>12.47</v>
      </c>
      <c r="BS64">
        <v>311.75</v>
      </c>
      <c r="BX64">
        <v>0.44</v>
      </c>
      <c r="BY64">
        <v>11</v>
      </c>
      <c r="CB64">
        <v>0.66</v>
      </c>
      <c r="CC64">
        <v>16.5</v>
      </c>
      <c r="CF64">
        <v>0.44</v>
      </c>
      <c r="CG64">
        <v>11</v>
      </c>
      <c r="CJ64">
        <v>2.66</v>
      </c>
      <c r="CK64">
        <v>66.5</v>
      </c>
      <c r="CN64">
        <v>4.2</v>
      </c>
      <c r="CO64">
        <v>105</v>
      </c>
      <c r="CP64">
        <v>16.670000000000002</v>
      </c>
      <c r="CQ64">
        <v>416.75</v>
      </c>
    </row>
    <row r="65" spans="1:95" ht="21">
      <c r="A65" s="93" t="s">
        <v>245</v>
      </c>
      <c r="B65" s="180" t="s">
        <v>266</v>
      </c>
      <c r="C65" s="119"/>
      <c r="D65" s="119"/>
      <c r="E65" s="119"/>
      <c r="F65">
        <v>0</v>
      </c>
      <c r="G65">
        <v>0</v>
      </c>
      <c r="J65">
        <v>0</v>
      </c>
      <c r="K65">
        <v>0</v>
      </c>
      <c r="N65">
        <v>0</v>
      </c>
      <c r="O65">
        <v>0</v>
      </c>
      <c r="R65">
        <v>0</v>
      </c>
      <c r="S65">
        <v>0</v>
      </c>
      <c r="V65">
        <v>0</v>
      </c>
      <c r="W65">
        <v>0</v>
      </c>
      <c r="Z65">
        <v>0</v>
      </c>
      <c r="AA65">
        <v>0</v>
      </c>
      <c r="AD65">
        <v>0</v>
      </c>
      <c r="AE65">
        <v>0</v>
      </c>
      <c r="AH65">
        <v>0</v>
      </c>
      <c r="AI65">
        <v>0</v>
      </c>
      <c r="AL65">
        <v>0</v>
      </c>
      <c r="AM65">
        <v>0</v>
      </c>
      <c r="AP65">
        <v>0</v>
      </c>
      <c r="AQ65">
        <v>0</v>
      </c>
      <c r="AT65">
        <v>0</v>
      </c>
      <c r="AU65">
        <v>0</v>
      </c>
      <c r="AX65">
        <v>0</v>
      </c>
      <c r="AY65">
        <v>0</v>
      </c>
      <c r="BB65">
        <v>0</v>
      </c>
      <c r="BC65">
        <v>0</v>
      </c>
      <c r="BF65">
        <v>0</v>
      </c>
      <c r="BG65">
        <v>0</v>
      </c>
      <c r="BJ65">
        <v>0</v>
      </c>
      <c r="BK65">
        <v>0</v>
      </c>
      <c r="BN65">
        <v>0</v>
      </c>
      <c r="BO65">
        <v>0</v>
      </c>
      <c r="BR65">
        <v>0</v>
      </c>
      <c r="BS65">
        <v>0</v>
      </c>
      <c r="BX65">
        <v>0</v>
      </c>
      <c r="BY65">
        <v>0</v>
      </c>
      <c r="CB65">
        <v>0</v>
      </c>
      <c r="CC65">
        <v>0</v>
      </c>
      <c r="CF65">
        <v>0</v>
      </c>
      <c r="CG65">
        <v>0</v>
      </c>
      <c r="CJ65">
        <v>0</v>
      </c>
      <c r="CK65">
        <v>0</v>
      </c>
      <c r="CN65">
        <v>0</v>
      </c>
      <c r="CO65">
        <v>0</v>
      </c>
      <c r="CP65">
        <v>0</v>
      </c>
      <c r="CQ65">
        <v>0</v>
      </c>
    </row>
    <row r="66" spans="1:95" ht="21">
      <c r="A66" s="181" t="s">
        <v>246</v>
      </c>
      <c r="B66" s="224" t="s">
        <v>265</v>
      </c>
      <c r="C66" s="225"/>
      <c r="D66" s="225"/>
      <c r="E66" s="226"/>
      <c r="F66">
        <v>0.4</v>
      </c>
      <c r="G66">
        <v>180</v>
      </c>
      <c r="J66">
        <v>0.4</v>
      </c>
      <c r="K66">
        <v>180</v>
      </c>
      <c r="N66">
        <v>0.4</v>
      </c>
      <c r="O66">
        <v>180</v>
      </c>
      <c r="R66">
        <v>0.4</v>
      </c>
      <c r="S66">
        <v>180</v>
      </c>
      <c r="V66">
        <v>0.4</v>
      </c>
      <c r="W66">
        <v>180</v>
      </c>
      <c r="Z66">
        <v>0.4</v>
      </c>
      <c r="AA66">
        <v>180</v>
      </c>
      <c r="AD66">
        <v>0.3</v>
      </c>
      <c r="AE66">
        <v>135</v>
      </c>
      <c r="AH66">
        <v>0.3</v>
      </c>
      <c r="AI66">
        <v>135</v>
      </c>
      <c r="AL66">
        <v>0.5</v>
      </c>
      <c r="AM66">
        <v>225</v>
      </c>
      <c r="AP66">
        <v>0.4</v>
      </c>
      <c r="AQ66">
        <v>180</v>
      </c>
      <c r="AT66">
        <v>0.5</v>
      </c>
      <c r="AU66">
        <v>225</v>
      </c>
      <c r="AX66">
        <v>0.3</v>
      </c>
      <c r="AY66">
        <v>135</v>
      </c>
      <c r="BB66">
        <v>0.3</v>
      </c>
      <c r="BC66">
        <v>135</v>
      </c>
      <c r="BF66">
        <v>0.2</v>
      </c>
      <c r="BG66">
        <v>90</v>
      </c>
      <c r="BJ66">
        <v>0.3</v>
      </c>
      <c r="BK66">
        <v>135</v>
      </c>
      <c r="BN66">
        <v>0.2</v>
      </c>
      <c r="BO66">
        <v>90</v>
      </c>
      <c r="BR66">
        <v>5.6999999999999993</v>
      </c>
      <c r="BS66">
        <v>2565</v>
      </c>
      <c r="BX66">
        <v>0.2</v>
      </c>
      <c r="BY66">
        <v>90</v>
      </c>
      <c r="CB66">
        <v>0.3</v>
      </c>
      <c r="CC66">
        <v>135</v>
      </c>
      <c r="CF66">
        <v>0.2</v>
      </c>
      <c r="CG66">
        <v>90</v>
      </c>
      <c r="CJ66">
        <v>1.2</v>
      </c>
      <c r="CK66">
        <v>540</v>
      </c>
      <c r="CN66">
        <v>1.9</v>
      </c>
      <c r="CO66">
        <v>855</v>
      </c>
      <c r="CP66">
        <v>7.6</v>
      </c>
      <c r="CQ66">
        <v>3420</v>
      </c>
    </row>
    <row r="67" spans="1:95" ht="21">
      <c r="A67" s="93" t="s">
        <v>247</v>
      </c>
      <c r="B67" s="180" t="s">
        <v>287</v>
      </c>
      <c r="C67" s="119"/>
      <c r="D67" s="119"/>
      <c r="E67" s="119"/>
      <c r="G67">
        <v>0</v>
      </c>
      <c r="K67">
        <v>0</v>
      </c>
      <c r="O67">
        <v>0</v>
      </c>
      <c r="S67">
        <v>0</v>
      </c>
      <c r="W67">
        <v>0</v>
      </c>
      <c r="AA67">
        <v>0</v>
      </c>
      <c r="AE67">
        <v>0</v>
      </c>
      <c r="AI67">
        <v>0</v>
      </c>
      <c r="AM67">
        <v>0</v>
      </c>
      <c r="AQ67">
        <v>0</v>
      </c>
      <c r="AU67">
        <v>0</v>
      </c>
      <c r="AY67">
        <v>0</v>
      </c>
      <c r="BC67">
        <v>0</v>
      </c>
      <c r="BG67">
        <v>0</v>
      </c>
      <c r="BK67">
        <v>0</v>
      </c>
      <c r="BO67">
        <v>0</v>
      </c>
      <c r="BR67">
        <v>0</v>
      </c>
      <c r="BS67">
        <v>0</v>
      </c>
      <c r="BY67">
        <v>0</v>
      </c>
      <c r="CC67">
        <v>0</v>
      </c>
      <c r="CG67">
        <v>0</v>
      </c>
      <c r="CK67">
        <v>0</v>
      </c>
      <c r="CN67">
        <v>0</v>
      </c>
      <c r="CO67">
        <v>0</v>
      </c>
      <c r="CP67">
        <v>0</v>
      </c>
      <c r="CQ67">
        <v>0</v>
      </c>
    </row>
    <row r="68" spans="1:95" ht="21">
      <c r="A68" s="93" t="s">
        <v>248</v>
      </c>
      <c r="B68" s="180" t="s">
        <v>288</v>
      </c>
      <c r="C68" s="119"/>
      <c r="D68" s="119"/>
      <c r="E68" s="119"/>
      <c r="G68">
        <v>0</v>
      </c>
      <c r="K68">
        <v>0</v>
      </c>
      <c r="O68">
        <v>0</v>
      </c>
      <c r="S68">
        <v>0</v>
      </c>
      <c r="W68">
        <v>0</v>
      </c>
      <c r="AA68">
        <v>0</v>
      </c>
      <c r="AE68">
        <v>0</v>
      </c>
      <c r="AI68">
        <v>0</v>
      </c>
      <c r="AM68">
        <v>0</v>
      </c>
      <c r="AQ68">
        <v>0</v>
      </c>
      <c r="AU68">
        <v>0</v>
      </c>
      <c r="AY68">
        <v>0</v>
      </c>
      <c r="BC68">
        <v>0</v>
      </c>
      <c r="BG68">
        <v>0</v>
      </c>
      <c r="BK68">
        <v>0</v>
      </c>
      <c r="BO68">
        <v>0</v>
      </c>
      <c r="BR68">
        <v>0</v>
      </c>
      <c r="BS68">
        <v>0</v>
      </c>
      <c r="BY68">
        <v>0</v>
      </c>
      <c r="CC68">
        <v>0</v>
      </c>
      <c r="CG68">
        <v>0</v>
      </c>
      <c r="CK68">
        <v>0</v>
      </c>
      <c r="CN68">
        <v>0</v>
      </c>
      <c r="CO68">
        <v>0</v>
      </c>
      <c r="CP68">
        <v>0</v>
      </c>
      <c r="CQ68">
        <v>0</v>
      </c>
    </row>
    <row r="69" spans="1:95" ht="21">
      <c r="A69" s="93" t="s">
        <v>249</v>
      </c>
      <c r="B69" s="180" t="s">
        <v>290</v>
      </c>
      <c r="C69" s="119"/>
      <c r="D69" s="119"/>
      <c r="E69" s="119"/>
      <c r="G69">
        <v>0</v>
      </c>
      <c r="K69">
        <v>0</v>
      </c>
      <c r="O69">
        <v>0</v>
      </c>
      <c r="S69">
        <v>0</v>
      </c>
      <c r="W69">
        <v>0</v>
      </c>
      <c r="AA69">
        <v>0</v>
      </c>
      <c r="AE69">
        <v>0</v>
      </c>
      <c r="AI69">
        <v>0</v>
      </c>
      <c r="AM69">
        <v>0</v>
      </c>
      <c r="AQ69">
        <v>0</v>
      </c>
      <c r="AU69">
        <v>0</v>
      </c>
      <c r="AY69">
        <v>0</v>
      </c>
      <c r="BC69">
        <v>0</v>
      </c>
      <c r="BG69">
        <v>0</v>
      </c>
      <c r="BK69">
        <v>0</v>
      </c>
      <c r="BO69">
        <v>0</v>
      </c>
      <c r="BR69">
        <v>0</v>
      </c>
      <c r="BS69">
        <v>0</v>
      </c>
      <c r="BY69">
        <v>0</v>
      </c>
      <c r="CC69">
        <v>0</v>
      </c>
      <c r="CG69">
        <v>0</v>
      </c>
      <c r="CK69">
        <v>0</v>
      </c>
      <c r="CN69">
        <v>0</v>
      </c>
      <c r="CO69">
        <v>0</v>
      </c>
      <c r="CP69">
        <v>0</v>
      </c>
      <c r="CQ69">
        <v>0</v>
      </c>
    </row>
    <row r="70" spans="1:95" ht="21">
      <c r="A70" s="181" t="s">
        <v>250</v>
      </c>
      <c r="B70" s="191" t="s">
        <v>351</v>
      </c>
      <c r="C70" s="192"/>
      <c r="D70" s="192"/>
      <c r="E70" s="192"/>
      <c r="F70">
        <v>0.8</v>
      </c>
      <c r="G70">
        <v>304</v>
      </c>
      <c r="J70">
        <v>0.8</v>
      </c>
      <c r="K70">
        <v>304</v>
      </c>
      <c r="N70">
        <v>0.8</v>
      </c>
      <c r="O70">
        <v>304</v>
      </c>
      <c r="R70">
        <v>0.8</v>
      </c>
      <c r="S70">
        <v>304</v>
      </c>
      <c r="V70">
        <v>0.8</v>
      </c>
      <c r="W70">
        <v>304</v>
      </c>
      <c r="Z70">
        <v>0.8</v>
      </c>
      <c r="AA70">
        <v>304</v>
      </c>
      <c r="AD70">
        <v>0.6</v>
      </c>
      <c r="AE70">
        <v>228</v>
      </c>
      <c r="AH70">
        <v>0.6</v>
      </c>
      <c r="AI70">
        <v>228</v>
      </c>
      <c r="AL70">
        <v>1</v>
      </c>
      <c r="AM70">
        <v>380</v>
      </c>
      <c r="AP70">
        <v>0.8</v>
      </c>
      <c r="AQ70">
        <v>304</v>
      </c>
      <c r="AT70">
        <v>1</v>
      </c>
      <c r="AU70">
        <v>380</v>
      </c>
      <c r="AX70">
        <v>0.6</v>
      </c>
      <c r="AY70">
        <v>228</v>
      </c>
      <c r="BB70">
        <v>0.6</v>
      </c>
      <c r="BC70">
        <v>228</v>
      </c>
      <c r="BF70">
        <v>0.4</v>
      </c>
      <c r="BG70">
        <v>152</v>
      </c>
      <c r="BJ70">
        <v>0.6</v>
      </c>
      <c r="BK70">
        <v>228</v>
      </c>
      <c r="BN70">
        <v>0.32</v>
      </c>
      <c r="BO70">
        <v>121.60000000000001</v>
      </c>
      <c r="BR70">
        <v>11.319999999999999</v>
      </c>
      <c r="BS70">
        <v>4301.6000000000004</v>
      </c>
      <c r="BX70">
        <v>0.4</v>
      </c>
      <c r="BY70">
        <v>152</v>
      </c>
      <c r="CB70">
        <v>0.6</v>
      </c>
      <c r="CC70">
        <v>228</v>
      </c>
      <c r="CF70">
        <v>0.4</v>
      </c>
      <c r="CG70">
        <v>152</v>
      </c>
      <c r="CJ70">
        <v>2.4</v>
      </c>
      <c r="CK70">
        <v>912</v>
      </c>
      <c r="CN70">
        <v>3.8</v>
      </c>
      <c r="CO70">
        <v>1444</v>
      </c>
      <c r="CP70">
        <v>15.119999999999997</v>
      </c>
      <c r="CQ70">
        <v>5745.6</v>
      </c>
    </row>
    <row r="71" spans="1:95" ht="20.399999999999999">
      <c r="A71" s="227" t="s">
        <v>251</v>
      </c>
      <c r="B71" s="227"/>
      <c r="C71" s="227"/>
      <c r="D71" s="227"/>
      <c r="E71" s="228"/>
      <c r="G71">
        <v>50897.753000000004</v>
      </c>
      <c r="K71">
        <v>50897.753000000004</v>
      </c>
      <c r="O71">
        <v>50897.753000000004</v>
      </c>
      <c r="S71">
        <v>50897.753000000004</v>
      </c>
      <c r="W71">
        <v>50897.753000000004</v>
      </c>
      <c r="AA71">
        <v>50897.753000000004</v>
      </c>
      <c r="AE71">
        <v>38354.734500000006</v>
      </c>
      <c r="AI71">
        <v>38354.734500000006</v>
      </c>
      <c r="AM71">
        <v>63430.601000000002</v>
      </c>
      <c r="AQ71">
        <v>50897.753000000004</v>
      </c>
      <c r="AU71">
        <v>63430.601000000002</v>
      </c>
      <c r="AY71">
        <v>38354.734500000006</v>
      </c>
      <c r="BC71">
        <v>38354.734500000006</v>
      </c>
      <c r="BG71">
        <v>25892.426500000001</v>
      </c>
      <c r="BK71">
        <v>38354.734500000006</v>
      </c>
      <c r="BO71">
        <v>20599.201000000001</v>
      </c>
      <c r="BR71">
        <v>5268.155999999999</v>
      </c>
      <c r="BS71">
        <v>721410.77300000004</v>
      </c>
      <c r="BY71">
        <v>25892.426500000001</v>
      </c>
      <c r="CC71">
        <v>38354.734500000006</v>
      </c>
      <c r="CG71">
        <v>25892.426500000001</v>
      </c>
      <c r="CK71">
        <v>151810.52900000001</v>
      </c>
      <c r="CN71">
        <v>1768.1772000000001</v>
      </c>
      <c r="CO71">
        <v>241950.1165</v>
      </c>
      <c r="CP71">
        <v>7036.3332</v>
      </c>
      <c r="CQ71">
        <v>963360.88950000005</v>
      </c>
    </row>
    <row r="72" spans="1:95" ht="14.4">
      <c r="A72" s="1"/>
      <c r="B72" s="1"/>
      <c r="C72" s="1"/>
      <c r="D72" s="1"/>
      <c r="E72" s="1"/>
    </row>
    <row r="73" spans="1:95" ht="14.4">
      <c r="A73" s="1"/>
      <c r="B73" s="1"/>
      <c r="C73" s="1"/>
      <c r="D73" s="1"/>
      <c r="E73" s="1"/>
    </row>
    <row r="74" spans="1:95" ht="14.4">
      <c r="A74" s="1"/>
      <c r="B74" s="1"/>
      <c r="C74" s="1"/>
      <c r="D74" s="1"/>
      <c r="E74" s="1"/>
    </row>
  </sheetData>
  <mergeCells count="60">
    <mergeCell ref="B14:E14"/>
    <mergeCell ref="A3:A4"/>
    <mergeCell ref="B3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26:E26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38:E38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50:E50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A71:E71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6:E6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H65"/>
  <sheetViews>
    <sheetView zoomScale="80" zoomScaleNormal="80" workbookViewId="0">
      <selection activeCell="H3" sqref="H3"/>
    </sheetView>
  </sheetViews>
  <sheetFormatPr defaultColWidth="9" defaultRowHeight="13.8"/>
  <cols>
    <col min="6" max="6" width="3.3984375" customWidth="1"/>
    <col min="7" max="7" width="9" customWidth="1"/>
    <col min="8" max="8" width="11" customWidth="1"/>
    <col min="9" max="9" width="12.3984375" customWidth="1"/>
    <col min="10" max="10" width="9" customWidth="1"/>
    <col min="11" max="11" width="12.09765625" customWidth="1"/>
    <col min="12" max="12" width="11.3984375" customWidth="1"/>
    <col min="13" max="13" width="12.8984375" customWidth="1"/>
    <col min="14" max="14" width="11.8984375" customWidth="1"/>
    <col min="15" max="15" width="11" customWidth="1"/>
    <col min="16" max="17" width="9" customWidth="1"/>
    <col min="18" max="18" width="10.8984375" customWidth="1"/>
    <col min="19" max="19" width="11.59765625" customWidth="1"/>
    <col min="20" max="22" width="9" customWidth="1"/>
    <col min="23" max="23" width="11.19921875" customWidth="1"/>
    <col min="24" max="24" width="9" customWidth="1"/>
    <col min="25" max="25" width="11.69921875" customWidth="1"/>
    <col min="26" max="33" width="9" customWidth="1"/>
    <col min="34" max="34" width="11.5" customWidth="1"/>
    <col min="35" max="35" width="9" customWidth="1"/>
    <col min="36" max="36" width="14.3984375" customWidth="1"/>
    <col min="37" max="38" width="9" customWidth="1"/>
    <col min="39" max="39" width="12.09765625" customWidth="1"/>
    <col min="40" max="40" width="12.8984375" customWidth="1"/>
    <col min="41" max="41" width="10.3984375" customWidth="1"/>
    <col min="42" max="42" width="10.8984375" customWidth="1"/>
    <col min="43" max="43" width="10.69921875" customWidth="1"/>
    <col min="44" max="44" width="11.19921875" customWidth="1"/>
    <col min="45" max="45" width="10.19921875" customWidth="1"/>
    <col min="46" max="46" width="11.19921875" customWidth="1"/>
    <col min="47" max="47" width="10.3984375" customWidth="1"/>
    <col min="48" max="48" width="11.5" customWidth="1"/>
    <col min="49" max="49" width="11.59765625" customWidth="1"/>
    <col min="50" max="50" width="13.8984375" customWidth="1"/>
    <col min="51" max="51" width="11" customWidth="1"/>
    <col min="52" max="52" width="10.3984375" customWidth="1"/>
    <col min="53" max="53" width="11.3984375" customWidth="1"/>
    <col min="54" max="54" width="14.59765625" customWidth="1"/>
    <col min="55" max="56" width="9" customWidth="1"/>
    <col min="57" max="58" width="11.19921875" customWidth="1"/>
    <col min="59" max="59" width="12.09765625" customWidth="1"/>
  </cols>
  <sheetData>
    <row r="1" spans="1:60" ht="40.5" customHeight="1">
      <c r="H1" s="240" t="s">
        <v>280</v>
      </c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2" t="s">
        <v>279</v>
      </c>
      <c r="Y1" s="243"/>
      <c r="AA1" s="244" t="s">
        <v>284</v>
      </c>
      <c r="AB1" s="245"/>
      <c r="AC1" s="245"/>
      <c r="AD1" s="245"/>
      <c r="AE1" s="245"/>
      <c r="AF1" s="245"/>
      <c r="AG1" s="246" t="s">
        <v>285</v>
      </c>
      <c r="AH1" s="247"/>
      <c r="AI1" s="238" t="s">
        <v>286</v>
      </c>
      <c r="AJ1" s="239"/>
      <c r="AM1" s="234" t="s">
        <v>308</v>
      </c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BB1" s="236" t="s">
        <v>312</v>
      </c>
      <c r="BE1" t="s">
        <v>314</v>
      </c>
      <c r="BF1" t="s">
        <v>315</v>
      </c>
    </row>
    <row r="2" spans="1:60">
      <c r="G2" s="108" t="s">
        <v>177</v>
      </c>
      <c r="H2" s="109" t="s">
        <v>359</v>
      </c>
      <c r="I2" s="108" t="s">
        <v>363</v>
      </c>
      <c r="J2" s="108" t="s">
        <v>360</v>
      </c>
      <c r="K2" s="108" t="s">
        <v>268</v>
      </c>
      <c r="L2" s="111" t="s">
        <v>269</v>
      </c>
      <c r="M2" s="111" t="s">
        <v>270</v>
      </c>
      <c r="N2" s="111" t="s">
        <v>362</v>
      </c>
      <c r="O2" s="111" t="s">
        <v>271</v>
      </c>
      <c r="P2" s="111" t="s">
        <v>272</v>
      </c>
      <c r="Q2" s="111" t="s">
        <v>273</v>
      </c>
      <c r="R2" s="111" t="s">
        <v>274</v>
      </c>
      <c r="S2" s="111" t="s">
        <v>275</v>
      </c>
      <c r="T2" s="111" t="s">
        <v>276</v>
      </c>
      <c r="U2" s="111" t="s">
        <v>361</v>
      </c>
      <c r="V2" s="111" t="s">
        <v>277</v>
      </c>
      <c r="W2" s="112" t="s">
        <v>278</v>
      </c>
      <c r="X2" s="114" t="s">
        <v>257</v>
      </c>
      <c r="Y2" s="115" t="s">
        <v>178</v>
      </c>
      <c r="AA2" s="115" t="s">
        <v>281</v>
      </c>
      <c r="AB2" s="115" t="s">
        <v>282</v>
      </c>
      <c r="AC2" s="115" t="s">
        <v>283</v>
      </c>
      <c r="AD2" s="115"/>
      <c r="AE2" s="115" t="s">
        <v>364</v>
      </c>
      <c r="AF2" s="115"/>
      <c r="AG2" s="115" t="s">
        <v>257</v>
      </c>
      <c r="AH2" s="115" t="s">
        <v>178</v>
      </c>
      <c r="AI2" s="116" t="s">
        <v>257</v>
      </c>
      <c r="AJ2" s="116" t="s">
        <v>178</v>
      </c>
      <c r="AL2" s="135" t="s">
        <v>355</v>
      </c>
      <c r="AM2" s="125" t="s">
        <v>291</v>
      </c>
      <c r="AN2" s="125" t="s">
        <v>296</v>
      </c>
      <c r="AO2" s="125" t="s">
        <v>353</v>
      </c>
      <c r="AP2" s="125" t="s">
        <v>297</v>
      </c>
      <c r="AQ2" s="129" t="s">
        <v>298</v>
      </c>
      <c r="AR2" s="126" t="s">
        <v>354</v>
      </c>
      <c r="AS2" s="126" t="s">
        <v>301</v>
      </c>
      <c r="AT2" s="127" t="s">
        <v>302</v>
      </c>
      <c r="AU2" s="127" t="s">
        <v>303</v>
      </c>
      <c r="AV2" s="127" t="s">
        <v>304</v>
      </c>
      <c r="AW2" s="127" t="s">
        <v>352</v>
      </c>
      <c r="AX2" s="127" t="s">
        <v>305</v>
      </c>
      <c r="AY2" s="128" t="s">
        <v>309</v>
      </c>
      <c r="AZ2" s="128" t="s">
        <v>310</v>
      </c>
      <c r="BA2" s="128" t="s">
        <v>311</v>
      </c>
      <c r="BB2" s="237"/>
      <c r="BE2" t="s">
        <v>313</v>
      </c>
      <c r="BF2" t="s">
        <v>356</v>
      </c>
      <c r="BG2" t="s">
        <v>357</v>
      </c>
      <c r="BH2" t="s">
        <v>358</v>
      </c>
    </row>
    <row r="3" spans="1:60" ht="21">
      <c r="A3" s="110" t="s">
        <v>179</v>
      </c>
      <c r="B3" s="248" t="s">
        <v>66</v>
      </c>
      <c r="C3" s="248"/>
      <c r="D3" s="248"/>
      <c r="E3" s="248"/>
      <c r="F3" s="107"/>
      <c r="G3" s="107">
        <v>65</v>
      </c>
      <c r="H3" s="107">
        <v>84.59</v>
      </c>
      <c r="I3" s="107">
        <v>105.75</v>
      </c>
      <c r="J3" s="107">
        <v>42.3</v>
      </c>
      <c r="K3" s="107">
        <f>H3</f>
        <v>84.59</v>
      </c>
      <c r="L3" s="107">
        <f>K3</f>
        <v>84.59</v>
      </c>
      <c r="M3" s="107">
        <f>K3</f>
        <v>84.59</v>
      </c>
      <c r="N3" s="107">
        <f>R3</f>
        <v>63.45</v>
      </c>
      <c r="O3" s="107">
        <f>M3</f>
        <v>84.59</v>
      </c>
      <c r="P3" s="107">
        <f>O3</f>
        <v>84.59</v>
      </c>
      <c r="Q3" s="107">
        <f>P3</f>
        <v>84.59</v>
      </c>
      <c r="R3" s="107">
        <v>63.45</v>
      </c>
      <c r="S3" s="107">
        <f>R3</f>
        <v>63.45</v>
      </c>
      <c r="T3" s="107">
        <f>I3</f>
        <v>105.75</v>
      </c>
      <c r="U3" s="107"/>
      <c r="V3" s="107">
        <f>S3</f>
        <v>63.45</v>
      </c>
      <c r="W3" s="113">
        <f>V3</f>
        <v>63.45</v>
      </c>
      <c r="X3" s="107">
        <f>H3+I3+J3+K3+L3+M3+N3+O3+P3+Q3+R3+S3+T3+U3+V3+W3</f>
        <v>1163.1800000000003</v>
      </c>
      <c r="Y3" s="107">
        <f>X3*G3</f>
        <v>75606.700000000012</v>
      </c>
      <c r="AA3" s="107">
        <f>J3</f>
        <v>42.3</v>
      </c>
      <c r="AB3" s="107">
        <f>R3</f>
        <v>63.45</v>
      </c>
      <c r="AC3" s="107">
        <f>AA3</f>
        <v>42.3</v>
      </c>
      <c r="AD3" s="107">
        <f>AC3</f>
        <v>42.3</v>
      </c>
      <c r="AE3" s="107">
        <f>105.75+V3</f>
        <v>169.2</v>
      </c>
      <c r="AF3" s="107">
        <f>AB3</f>
        <v>63.45</v>
      </c>
      <c r="AG3" s="107">
        <f>AA3+AB3+AC3+AD3+AE3+AF3</f>
        <v>423</v>
      </c>
      <c r="AH3" s="107">
        <f>AG3*G3</f>
        <v>27495</v>
      </c>
      <c r="AI3" s="107">
        <f>X3+AG3</f>
        <v>1586.1800000000003</v>
      </c>
      <c r="AJ3" s="121">
        <f>Y3+AH3</f>
        <v>103101.70000000001</v>
      </c>
      <c r="AM3" s="121">
        <f>J3*G3</f>
        <v>2749.5</v>
      </c>
      <c r="AN3" s="121">
        <f>K3*G3</f>
        <v>5498.35</v>
      </c>
      <c r="AO3" s="121">
        <f>I3*G3</f>
        <v>6873.75</v>
      </c>
      <c r="AP3" s="121">
        <f>H3*G3</f>
        <v>5498.35</v>
      </c>
      <c r="AQ3" s="107">
        <f>R3*G3</f>
        <v>4124.25</v>
      </c>
      <c r="AR3" s="107">
        <f>N3*G3</f>
        <v>4124.25</v>
      </c>
      <c r="AS3" s="107">
        <f>P3*G3</f>
        <v>5498.35</v>
      </c>
      <c r="AT3" s="107">
        <f>M3*G3</f>
        <v>5498.35</v>
      </c>
      <c r="AU3" s="107">
        <f>O3*G3</f>
        <v>5498.35</v>
      </c>
      <c r="AV3" s="107">
        <f>S3*G3</f>
        <v>4124.25</v>
      </c>
      <c r="AW3" s="107">
        <f>W3*G3</f>
        <v>4124.25</v>
      </c>
      <c r="AX3" s="107">
        <f>T3*G3</f>
        <v>6873.75</v>
      </c>
      <c r="AY3" s="107">
        <f>L3*G3</f>
        <v>5498.35</v>
      </c>
      <c r="AZ3" s="107">
        <f>V3*G3</f>
        <v>4124.25</v>
      </c>
      <c r="BA3" s="107">
        <f>Q3*G3</f>
        <v>5498.35</v>
      </c>
      <c r="BB3" s="122">
        <f>AM3+AN3+AO3+AP3+AQ3+AR3+AS3+AT3+AU3+AV3+AW3+AX3+AY3+AZ3+BA3</f>
        <v>75606.700000000012</v>
      </c>
      <c r="BE3">
        <f>AE3*G3</f>
        <v>10998</v>
      </c>
      <c r="BF3" s="122">
        <f>AD3*G3</f>
        <v>2749.5</v>
      </c>
      <c r="BG3" s="122">
        <f>AF3*G3</f>
        <v>4124.25</v>
      </c>
    </row>
    <row r="4" spans="1:60" ht="21">
      <c r="A4" s="110" t="s">
        <v>180</v>
      </c>
      <c r="B4" s="248" t="s">
        <v>67</v>
      </c>
      <c r="C4" s="248"/>
      <c r="D4" s="248"/>
      <c r="E4" s="248"/>
      <c r="F4" s="107"/>
      <c r="G4" s="107">
        <v>90</v>
      </c>
      <c r="H4" s="107">
        <v>8.6199999999999992</v>
      </c>
      <c r="I4" s="107">
        <v>10.78</v>
      </c>
      <c r="J4" s="107">
        <v>4.3099999999999996</v>
      </c>
      <c r="K4" s="107">
        <f t="shared" ref="K4:K52" si="0">H4</f>
        <v>8.6199999999999992</v>
      </c>
      <c r="L4" s="107">
        <f t="shared" ref="L4:L52" si="1">K4</f>
        <v>8.6199999999999992</v>
      </c>
      <c r="M4" s="107">
        <f t="shared" ref="M4:M52" si="2">K4</f>
        <v>8.6199999999999992</v>
      </c>
      <c r="N4" s="107">
        <f t="shared" ref="N4:N51" si="3">R4</f>
        <v>6.47</v>
      </c>
      <c r="O4" s="107">
        <f t="shared" ref="O4:O52" si="4">M4</f>
        <v>8.6199999999999992</v>
      </c>
      <c r="P4" s="107">
        <f t="shared" ref="P4:Q52" si="5">O4</f>
        <v>8.6199999999999992</v>
      </c>
      <c r="Q4" s="107">
        <f t="shared" si="5"/>
        <v>8.6199999999999992</v>
      </c>
      <c r="R4" s="107">
        <v>6.47</v>
      </c>
      <c r="S4" s="107">
        <f t="shared" ref="S4:S51" si="6">R4</f>
        <v>6.47</v>
      </c>
      <c r="T4" s="107">
        <f t="shared" ref="T4:T52" si="7">I4</f>
        <v>10.78</v>
      </c>
      <c r="U4" s="107"/>
      <c r="V4" s="107">
        <f t="shared" ref="V4:V51" si="8">S4</f>
        <v>6.47</v>
      </c>
      <c r="W4" s="113">
        <f t="shared" ref="W4:W52" si="9">V4</f>
        <v>6.47</v>
      </c>
      <c r="X4" s="107">
        <f t="shared" ref="X4:X51" si="10">H4+I4+J4+K4+L4+M4+N4+O4+P4+Q4+R4+S4+T4+U4+V4+W4</f>
        <v>118.56</v>
      </c>
      <c r="Y4" s="107">
        <f t="shared" ref="Y4:Y50" si="11">X4*G4</f>
        <v>10670.4</v>
      </c>
      <c r="AA4" s="107">
        <f t="shared" ref="AA4:AA53" si="12">J4</f>
        <v>4.3099999999999996</v>
      </c>
      <c r="AB4" s="107">
        <f t="shared" ref="AB4:AB53" si="13">R4</f>
        <v>6.47</v>
      </c>
      <c r="AC4" s="107">
        <f t="shared" ref="AC4:AC53" si="14">AA4</f>
        <v>4.3099999999999996</v>
      </c>
      <c r="AD4" s="107">
        <f t="shared" ref="AD4:AD53" si="15">AC4</f>
        <v>4.3099999999999996</v>
      </c>
      <c r="AE4" s="107">
        <f>24.14+V4</f>
        <v>30.61</v>
      </c>
      <c r="AF4" s="107">
        <f t="shared" ref="AF4:AF53" si="16">AB4</f>
        <v>6.47</v>
      </c>
      <c r="AG4" s="107">
        <f t="shared" ref="AG4:AG51" si="17">AA4+AB4+AC4+AD4+AE4+AF4</f>
        <v>56.48</v>
      </c>
      <c r="AH4" s="107">
        <f t="shared" ref="AH4:AH51" si="18">AG4*G4</f>
        <v>5083.2</v>
      </c>
      <c r="AI4" s="107">
        <f t="shared" ref="AI4:AI51" si="19">X4+AG4</f>
        <v>175.04</v>
      </c>
      <c r="AJ4" s="121">
        <f t="shared" ref="AJ4:AJ51" si="20">Y4+AH4</f>
        <v>15753.599999999999</v>
      </c>
      <c r="AM4" s="121">
        <f t="shared" ref="AM4:AM54" si="21">J4*G4</f>
        <v>387.9</v>
      </c>
      <c r="AN4" s="121">
        <f t="shared" ref="AN4:AN54" si="22">K4*G4</f>
        <v>775.8</v>
      </c>
      <c r="AO4" s="121">
        <f t="shared" ref="AO4:AO54" si="23">I4*G4</f>
        <v>970.19999999999993</v>
      </c>
      <c r="AP4" s="121">
        <f t="shared" ref="AP4:AP54" si="24">H4*G4</f>
        <v>775.8</v>
      </c>
      <c r="AQ4" s="107">
        <f t="shared" ref="AQ4:AQ54" si="25">R4*G4</f>
        <v>582.29999999999995</v>
      </c>
      <c r="AR4" s="107">
        <f t="shared" ref="AR4:AR54" si="26">N4*G4</f>
        <v>582.29999999999995</v>
      </c>
      <c r="AS4" s="107">
        <f t="shared" ref="AS4:AS54" si="27">P4*G4</f>
        <v>775.8</v>
      </c>
      <c r="AT4" s="107">
        <f t="shared" ref="AT4:AT54" si="28">M4*G4</f>
        <v>775.8</v>
      </c>
      <c r="AU4" s="107">
        <f t="shared" ref="AU4:AU54" si="29">O4*G4</f>
        <v>775.8</v>
      </c>
      <c r="AV4" s="107">
        <f t="shared" ref="AV4:AV54" si="30">S4*G4</f>
        <v>582.29999999999995</v>
      </c>
      <c r="AW4" s="107">
        <f t="shared" ref="AW4:AW54" si="31">W4*G4</f>
        <v>582.29999999999995</v>
      </c>
      <c r="AX4" s="107">
        <f t="shared" ref="AX4:AX54" si="32">T4*G4</f>
        <v>970.19999999999993</v>
      </c>
      <c r="AY4" s="107">
        <f t="shared" ref="AY4:AY54" si="33">L4*G4</f>
        <v>775.8</v>
      </c>
      <c r="AZ4" s="107">
        <f t="shared" ref="AZ4:AZ54" si="34">V4*G4</f>
        <v>582.29999999999995</v>
      </c>
      <c r="BA4" s="107">
        <f t="shared" ref="BA4:BA54" si="35">Q4*G4</f>
        <v>775.8</v>
      </c>
      <c r="BB4" s="122">
        <f t="shared" ref="BB4:BB54" si="36">AM4+AN4+AO4+AP4+AQ4+AR4+AS4+AT4+AU4+AV4+AW4+AX4+AY4+AZ4+BA4</f>
        <v>10670.4</v>
      </c>
      <c r="BE4">
        <f t="shared" ref="BE4:BE54" si="37">AE4*G4</f>
        <v>2754.9</v>
      </c>
      <c r="BF4" s="122">
        <f t="shared" ref="BF4:BF54" si="38">AD4*G4</f>
        <v>387.9</v>
      </c>
      <c r="BG4" s="122">
        <f t="shared" ref="BG4:BG54" si="39">AF4*G4</f>
        <v>582.29999999999995</v>
      </c>
    </row>
    <row r="5" spans="1:60" ht="21">
      <c r="A5" s="110" t="s">
        <v>181</v>
      </c>
      <c r="B5" s="248" t="s">
        <v>68</v>
      </c>
      <c r="C5" s="248"/>
      <c r="D5" s="248"/>
      <c r="E5" s="248"/>
      <c r="F5" s="107"/>
      <c r="G5" s="107">
        <v>65</v>
      </c>
      <c r="H5" s="107">
        <v>10.91</v>
      </c>
      <c r="I5" s="107">
        <v>13.64</v>
      </c>
      <c r="J5" s="107">
        <v>5.46</v>
      </c>
      <c r="K5" s="107">
        <f t="shared" si="0"/>
        <v>10.91</v>
      </c>
      <c r="L5" s="107">
        <f t="shared" si="1"/>
        <v>10.91</v>
      </c>
      <c r="M5" s="107">
        <f t="shared" si="2"/>
        <v>10.91</v>
      </c>
      <c r="N5" s="107">
        <f t="shared" si="3"/>
        <v>8.18</v>
      </c>
      <c r="O5" s="107">
        <f t="shared" si="4"/>
        <v>10.91</v>
      </c>
      <c r="P5" s="107">
        <f t="shared" si="5"/>
        <v>10.91</v>
      </c>
      <c r="Q5" s="107">
        <f t="shared" si="5"/>
        <v>10.91</v>
      </c>
      <c r="R5" s="107">
        <v>8.18</v>
      </c>
      <c r="S5" s="107">
        <f t="shared" si="6"/>
        <v>8.18</v>
      </c>
      <c r="T5" s="107">
        <f t="shared" si="7"/>
        <v>13.64</v>
      </c>
      <c r="U5" s="107"/>
      <c r="V5" s="107">
        <f t="shared" si="8"/>
        <v>8.18</v>
      </c>
      <c r="W5" s="113">
        <f t="shared" si="9"/>
        <v>8.18</v>
      </c>
      <c r="X5" s="107">
        <f t="shared" si="10"/>
        <v>150.01</v>
      </c>
      <c r="Y5" s="107">
        <f t="shared" si="11"/>
        <v>9750.65</v>
      </c>
      <c r="AA5" s="107">
        <f>J5</f>
        <v>5.46</v>
      </c>
      <c r="AB5" s="107">
        <f t="shared" si="13"/>
        <v>8.18</v>
      </c>
      <c r="AC5" s="107">
        <f t="shared" si="14"/>
        <v>5.46</v>
      </c>
      <c r="AD5" s="107">
        <f t="shared" si="15"/>
        <v>5.46</v>
      </c>
      <c r="AE5" s="107">
        <f>30.54+V5</f>
        <v>38.72</v>
      </c>
      <c r="AF5" s="107">
        <f t="shared" si="16"/>
        <v>8.18</v>
      </c>
      <c r="AG5" s="107">
        <f t="shared" si="17"/>
        <v>71.460000000000008</v>
      </c>
      <c r="AH5" s="107">
        <f t="shared" si="18"/>
        <v>4644.9000000000005</v>
      </c>
      <c r="AI5" s="107">
        <f t="shared" si="19"/>
        <v>221.47</v>
      </c>
      <c r="AJ5" s="121">
        <f t="shared" si="20"/>
        <v>14395.55</v>
      </c>
      <c r="AM5" s="121">
        <f t="shared" si="21"/>
        <v>354.9</v>
      </c>
      <c r="AN5" s="121">
        <f t="shared" si="22"/>
        <v>709.15</v>
      </c>
      <c r="AO5" s="121">
        <f t="shared" si="23"/>
        <v>886.6</v>
      </c>
      <c r="AP5" s="121">
        <f t="shared" si="24"/>
        <v>709.15</v>
      </c>
      <c r="AQ5" s="107">
        <f t="shared" si="25"/>
        <v>531.69999999999993</v>
      </c>
      <c r="AR5" s="107">
        <f t="shared" si="26"/>
        <v>531.69999999999993</v>
      </c>
      <c r="AS5" s="107">
        <f t="shared" si="27"/>
        <v>709.15</v>
      </c>
      <c r="AT5" s="107">
        <f t="shared" si="28"/>
        <v>709.15</v>
      </c>
      <c r="AU5" s="107">
        <f t="shared" si="29"/>
        <v>709.15</v>
      </c>
      <c r="AV5" s="107">
        <f t="shared" si="30"/>
        <v>531.69999999999993</v>
      </c>
      <c r="AW5" s="107">
        <f t="shared" si="31"/>
        <v>531.69999999999993</v>
      </c>
      <c r="AX5" s="107">
        <f t="shared" si="32"/>
        <v>886.6</v>
      </c>
      <c r="AY5" s="107">
        <f t="shared" si="33"/>
        <v>709.15</v>
      </c>
      <c r="AZ5" s="107">
        <f t="shared" si="34"/>
        <v>531.69999999999993</v>
      </c>
      <c r="BA5" s="107">
        <f t="shared" si="35"/>
        <v>709.15</v>
      </c>
      <c r="BB5" s="122">
        <f t="shared" si="36"/>
        <v>9750.65</v>
      </c>
      <c r="BE5">
        <f t="shared" si="37"/>
        <v>2516.7999999999997</v>
      </c>
      <c r="BF5" s="122">
        <f t="shared" si="38"/>
        <v>354.9</v>
      </c>
      <c r="BG5" s="122">
        <f t="shared" si="39"/>
        <v>531.69999999999993</v>
      </c>
    </row>
    <row r="6" spans="1:60" ht="21">
      <c r="A6" s="110" t="s">
        <v>182</v>
      </c>
      <c r="B6" s="248" t="s">
        <v>75</v>
      </c>
      <c r="C6" s="248"/>
      <c r="D6" s="248"/>
      <c r="E6" s="248"/>
      <c r="F6" s="107"/>
      <c r="G6" s="107">
        <v>55</v>
      </c>
      <c r="H6" s="107">
        <v>15.51</v>
      </c>
      <c r="I6" s="107">
        <v>19.38</v>
      </c>
      <c r="J6" s="107">
        <v>7.75</v>
      </c>
      <c r="K6" s="107">
        <f t="shared" si="0"/>
        <v>15.51</v>
      </c>
      <c r="L6" s="107">
        <f t="shared" si="1"/>
        <v>15.51</v>
      </c>
      <c r="M6" s="107">
        <f t="shared" si="2"/>
        <v>15.51</v>
      </c>
      <c r="N6" s="107">
        <f t="shared" si="3"/>
        <v>11.63</v>
      </c>
      <c r="O6" s="107">
        <f t="shared" si="4"/>
        <v>15.51</v>
      </c>
      <c r="P6" s="107">
        <f t="shared" si="5"/>
        <v>15.51</v>
      </c>
      <c r="Q6" s="107">
        <f t="shared" si="5"/>
        <v>15.51</v>
      </c>
      <c r="R6" s="107">
        <v>11.63</v>
      </c>
      <c r="S6" s="107">
        <f t="shared" si="6"/>
        <v>11.63</v>
      </c>
      <c r="T6" s="107">
        <f t="shared" si="7"/>
        <v>19.38</v>
      </c>
      <c r="U6" s="107"/>
      <c r="V6" s="107">
        <f t="shared" si="8"/>
        <v>11.63</v>
      </c>
      <c r="W6" s="113">
        <f t="shared" si="9"/>
        <v>11.63</v>
      </c>
      <c r="X6" s="107">
        <f t="shared" si="10"/>
        <v>213.22999999999996</v>
      </c>
      <c r="Y6" s="107">
        <f t="shared" si="11"/>
        <v>11727.649999999998</v>
      </c>
      <c r="AA6" s="107">
        <f t="shared" si="12"/>
        <v>7.75</v>
      </c>
      <c r="AB6" s="107">
        <f t="shared" si="13"/>
        <v>11.63</v>
      </c>
      <c r="AC6" s="107">
        <f t="shared" si="14"/>
        <v>7.75</v>
      </c>
      <c r="AD6" s="107">
        <f t="shared" si="15"/>
        <v>7.75</v>
      </c>
      <c r="AE6" s="107">
        <f>43.42+V6</f>
        <v>55.050000000000004</v>
      </c>
      <c r="AF6" s="107">
        <f t="shared" si="16"/>
        <v>11.63</v>
      </c>
      <c r="AG6" s="107">
        <f t="shared" si="17"/>
        <v>101.56</v>
      </c>
      <c r="AH6" s="107">
        <f t="shared" si="18"/>
        <v>5585.8</v>
      </c>
      <c r="AI6" s="107">
        <f t="shared" si="19"/>
        <v>314.78999999999996</v>
      </c>
      <c r="AJ6" s="121">
        <f t="shared" si="20"/>
        <v>17313.449999999997</v>
      </c>
      <c r="AM6" s="121">
        <f t="shared" si="21"/>
        <v>426.25</v>
      </c>
      <c r="AN6" s="121">
        <f t="shared" si="22"/>
        <v>853.05</v>
      </c>
      <c r="AO6" s="121">
        <f t="shared" si="23"/>
        <v>1065.8999999999999</v>
      </c>
      <c r="AP6" s="121">
        <f t="shared" si="24"/>
        <v>853.05</v>
      </c>
      <c r="AQ6" s="107">
        <f t="shared" si="25"/>
        <v>639.65000000000009</v>
      </c>
      <c r="AR6" s="107">
        <f t="shared" si="26"/>
        <v>639.65000000000009</v>
      </c>
      <c r="AS6" s="107">
        <f t="shared" si="27"/>
        <v>853.05</v>
      </c>
      <c r="AT6" s="107">
        <f t="shared" si="28"/>
        <v>853.05</v>
      </c>
      <c r="AU6" s="107">
        <f t="shared" si="29"/>
        <v>853.05</v>
      </c>
      <c r="AV6" s="107">
        <f t="shared" si="30"/>
        <v>639.65000000000009</v>
      </c>
      <c r="AW6" s="107">
        <f t="shared" si="31"/>
        <v>639.65000000000009</v>
      </c>
      <c r="AX6" s="107">
        <f t="shared" si="32"/>
        <v>1065.8999999999999</v>
      </c>
      <c r="AY6" s="107">
        <f t="shared" si="33"/>
        <v>853.05</v>
      </c>
      <c r="AZ6" s="107">
        <f t="shared" si="34"/>
        <v>639.65000000000009</v>
      </c>
      <c r="BA6" s="107">
        <f t="shared" si="35"/>
        <v>853.05</v>
      </c>
      <c r="BB6" s="122">
        <f t="shared" si="36"/>
        <v>11727.649999999998</v>
      </c>
      <c r="BE6">
        <f t="shared" si="37"/>
        <v>3027.7500000000005</v>
      </c>
      <c r="BF6" s="122">
        <f t="shared" si="38"/>
        <v>426.25</v>
      </c>
      <c r="BG6" s="122">
        <f t="shared" si="39"/>
        <v>639.65000000000009</v>
      </c>
    </row>
    <row r="7" spans="1:60" ht="21">
      <c r="A7" s="110" t="s">
        <v>183</v>
      </c>
      <c r="B7" s="248" t="s">
        <v>136</v>
      </c>
      <c r="C7" s="248"/>
      <c r="D7" s="248"/>
      <c r="E7" s="248"/>
      <c r="F7" s="107"/>
      <c r="G7" s="107">
        <v>304</v>
      </c>
      <c r="H7" s="107">
        <v>3.91</v>
      </c>
      <c r="I7" s="107">
        <v>4.83</v>
      </c>
      <c r="J7" s="107">
        <v>2.0699999999999998</v>
      </c>
      <c r="K7" s="107">
        <f>H7</f>
        <v>3.91</v>
      </c>
      <c r="L7" s="107">
        <f t="shared" si="1"/>
        <v>3.91</v>
      </c>
      <c r="M7" s="107">
        <f t="shared" si="2"/>
        <v>3.91</v>
      </c>
      <c r="N7" s="107">
        <f t="shared" si="3"/>
        <v>2.76</v>
      </c>
      <c r="O7" s="107">
        <f t="shared" si="4"/>
        <v>3.91</v>
      </c>
      <c r="P7" s="107">
        <f t="shared" si="5"/>
        <v>3.91</v>
      </c>
      <c r="Q7" s="107">
        <f t="shared" si="5"/>
        <v>3.91</v>
      </c>
      <c r="R7" s="107">
        <v>2.76</v>
      </c>
      <c r="S7" s="107">
        <f t="shared" si="6"/>
        <v>2.76</v>
      </c>
      <c r="T7" s="107">
        <f t="shared" si="7"/>
        <v>4.83</v>
      </c>
      <c r="U7" s="107"/>
      <c r="V7" s="107">
        <f t="shared" si="8"/>
        <v>2.76</v>
      </c>
      <c r="W7" s="113">
        <f t="shared" si="9"/>
        <v>2.76</v>
      </c>
      <c r="X7" s="107">
        <f t="shared" si="10"/>
        <v>52.899999999999991</v>
      </c>
      <c r="Y7" s="107">
        <f t="shared" si="11"/>
        <v>16081.599999999997</v>
      </c>
      <c r="AA7" s="107">
        <f t="shared" si="12"/>
        <v>2.0699999999999998</v>
      </c>
      <c r="AB7" s="107">
        <f t="shared" si="13"/>
        <v>2.76</v>
      </c>
      <c r="AC7" s="107">
        <f t="shared" si="14"/>
        <v>2.0699999999999998</v>
      </c>
      <c r="AD7" s="107">
        <f t="shared" si="15"/>
        <v>2.0699999999999998</v>
      </c>
      <c r="AE7" s="107">
        <f>10.58+V7</f>
        <v>13.34</v>
      </c>
      <c r="AF7" s="107">
        <f t="shared" si="16"/>
        <v>2.76</v>
      </c>
      <c r="AG7" s="107">
        <f t="shared" si="17"/>
        <v>25.07</v>
      </c>
      <c r="AH7" s="107">
        <f t="shared" si="18"/>
        <v>7621.28</v>
      </c>
      <c r="AI7" s="107">
        <f t="shared" si="19"/>
        <v>77.97</v>
      </c>
      <c r="AJ7" s="121">
        <f t="shared" si="20"/>
        <v>23702.879999999997</v>
      </c>
      <c r="AM7" s="121">
        <f t="shared" si="21"/>
        <v>629.28</v>
      </c>
      <c r="AN7" s="121">
        <f t="shared" si="22"/>
        <v>1188.6400000000001</v>
      </c>
      <c r="AO7" s="121">
        <f t="shared" si="23"/>
        <v>1468.32</v>
      </c>
      <c r="AP7" s="121">
        <f t="shared" si="24"/>
        <v>1188.6400000000001</v>
      </c>
      <c r="AQ7" s="107">
        <f t="shared" si="25"/>
        <v>839.04</v>
      </c>
      <c r="AR7" s="107">
        <f t="shared" si="26"/>
        <v>839.04</v>
      </c>
      <c r="AS7" s="107">
        <f t="shared" si="27"/>
        <v>1188.6400000000001</v>
      </c>
      <c r="AT7" s="107">
        <f t="shared" si="28"/>
        <v>1188.6400000000001</v>
      </c>
      <c r="AU7" s="107">
        <f t="shared" si="29"/>
        <v>1188.6400000000001</v>
      </c>
      <c r="AV7" s="107">
        <f t="shared" si="30"/>
        <v>839.04</v>
      </c>
      <c r="AW7" s="107">
        <f t="shared" si="31"/>
        <v>839.04</v>
      </c>
      <c r="AX7" s="107">
        <f t="shared" si="32"/>
        <v>1468.32</v>
      </c>
      <c r="AY7" s="107">
        <f t="shared" si="33"/>
        <v>1188.6400000000001</v>
      </c>
      <c r="AZ7" s="107">
        <f t="shared" si="34"/>
        <v>839.04</v>
      </c>
      <c r="BA7" s="107">
        <f t="shared" si="35"/>
        <v>1188.6400000000001</v>
      </c>
      <c r="BB7" s="122">
        <f t="shared" si="36"/>
        <v>16081.599999999999</v>
      </c>
      <c r="BE7">
        <f t="shared" si="37"/>
        <v>4055.36</v>
      </c>
      <c r="BF7" s="122">
        <f t="shared" si="38"/>
        <v>629.28</v>
      </c>
      <c r="BG7" s="122">
        <f t="shared" si="39"/>
        <v>839.04</v>
      </c>
    </row>
    <row r="8" spans="1:60" ht="21">
      <c r="A8" s="110" t="s">
        <v>184</v>
      </c>
      <c r="B8" s="248" t="s">
        <v>185</v>
      </c>
      <c r="C8" s="248"/>
      <c r="D8" s="248"/>
      <c r="E8" s="248"/>
      <c r="F8" s="107"/>
      <c r="G8" s="107">
        <v>65</v>
      </c>
      <c r="H8" s="107">
        <v>43.8</v>
      </c>
      <c r="I8" s="107">
        <v>54.6</v>
      </c>
      <c r="J8" s="107">
        <v>22.2</v>
      </c>
      <c r="K8" s="107">
        <f t="shared" si="0"/>
        <v>43.8</v>
      </c>
      <c r="L8" s="107">
        <f t="shared" si="1"/>
        <v>43.8</v>
      </c>
      <c r="M8" s="107">
        <f t="shared" si="2"/>
        <v>43.8</v>
      </c>
      <c r="N8" s="107">
        <f t="shared" si="3"/>
        <v>33</v>
      </c>
      <c r="O8" s="107">
        <f t="shared" si="4"/>
        <v>43.8</v>
      </c>
      <c r="P8" s="107">
        <f t="shared" si="5"/>
        <v>43.8</v>
      </c>
      <c r="Q8" s="107">
        <f t="shared" si="5"/>
        <v>43.8</v>
      </c>
      <c r="R8" s="107">
        <v>33</v>
      </c>
      <c r="S8" s="107">
        <f t="shared" si="6"/>
        <v>33</v>
      </c>
      <c r="T8" s="107">
        <f t="shared" si="7"/>
        <v>54.6</v>
      </c>
      <c r="U8" s="107"/>
      <c r="V8" s="107">
        <f t="shared" si="8"/>
        <v>33</v>
      </c>
      <c r="W8" s="113">
        <f t="shared" si="9"/>
        <v>33</v>
      </c>
      <c r="X8" s="107">
        <f t="shared" si="10"/>
        <v>603</v>
      </c>
      <c r="Y8" s="107">
        <f t="shared" si="11"/>
        <v>39195</v>
      </c>
      <c r="AA8" s="107">
        <f t="shared" si="12"/>
        <v>22.2</v>
      </c>
      <c r="AB8" s="107">
        <f t="shared" si="13"/>
        <v>33</v>
      </c>
      <c r="AC8" s="107">
        <f t="shared" si="14"/>
        <v>22.2</v>
      </c>
      <c r="AD8" s="107">
        <f t="shared" si="15"/>
        <v>22.2</v>
      </c>
      <c r="AE8" s="107">
        <f>121.8+V8</f>
        <v>154.80000000000001</v>
      </c>
      <c r="AF8" s="107">
        <f t="shared" si="16"/>
        <v>33</v>
      </c>
      <c r="AG8" s="107">
        <f t="shared" si="17"/>
        <v>287.40000000000003</v>
      </c>
      <c r="AH8" s="107">
        <f t="shared" si="18"/>
        <v>18681.000000000004</v>
      </c>
      <c r="AI8" s="107">
        <f t="shared" si="19"/>
        <v>890.40000000000009</v>
      </c>
      <c r="AJ8" s="121">
        <f t="shared" si="20"/>
        <v>57876</v>
      </c>
      <c r="AM8" s="121">
        <f t="shared" si="21"/>
        <v>1443</v>
      </c>
      <c r="AN8" s="121">
        <f t="shared" si="22"/>
        <v>2847</v>
      </c>
      <c r="AO8" s="121">
        <f t="shared" si="23"/>
        <v>3549</v>
      </c>
      <c r="AP8" s="121">
        <f t="shared" si="24"/>
        <v>2847</v>
      </c>
      <c r="AQ8" s="107">
        <f t="shared" si="25"/>
        <v>2145</v>
      </c>
      <c r="AR8" s="107">
        <f t="shared" si="26"/>
        <v>2145</v>
      </c>
      <c r="AS8" s="107">
        <f t="shared" si="27"/>
        <v>2847</v>
      </c>
      <c r="AT8" s="107">
        <f t="shared" si="28"/>
        <v>2847</v>
      </c>
      <c r="AU8" s="107">
        <f t="shared" si="29"/>
        <v>2847</v>
      </c>
      <c r="AV8" s="107">
        <f t="shared" si="30"/>
        <v>2145</v>
      </c>
      <c r="AW8" s="107">
        <f t="shared" si="31"/>
        <v>2145</v>
      </c>
      <c r="AX8" s="107">
        <f t="shared" si="32"/>
        <v>3549</v>
      </c>
      <c r="AY8" s="107">
        <f t="shared" si="33"/>
        <v>2847</v>
      </c>
      <c r="AZ8" s="107">
        <f t="shared" si="34"/>
        <v>2145</v>
      </c>
      <c r="BA8" s="107">
        <f t="shared" si="35"/>
        <v>2847</v>
      </c>
      <c r="BB8" s="122">
        <f t="shared" si="36"/>
        <v>39195</v>
      </c>
      <c r="BE8">
        <f t="shared" si="37"/>
        <v>10062</v>
      </c>
      <c r="BF8" s="122">
        <f t="shared" si="38"/>
        <v>1443</v>
      </c>
      <c r="BG8" s="122">
        <f t="shared" si="39"/>
        <v>2145</v>
      </c>
    </row>
    <row r="9" spans="1:60" ht="21">
      <c r="A9" s="110" t="s">
        <v>186</v>
      </c>
      <c r="B9" s="248" t="s">
        <v>187</v>
      </c>
      <c r="C9" s="248"/>
      <c r="D9" s="248"/>
      <c r="E9" s="248"/>
      <c r="F9" s="107"/>
      <c r="G9" s="107">
        <v>66</v>
      </c>
      <c r="H9" s="107">
        <v>25</v>
      </c>
      <c r="I9" s="107">
        <v>31</v>
      </c>
      <c r="J9" s="107">
        <v>12.5</v>
      </c>
      <c r="K9" s="107">
        <f t="shared" si="0"/>
        <v>25</v>
      </c>
      <c r="L9" s="107">
        <f t="shared" si="1"/>
        <v>25</v>
      </c>
      <c r="M9" s="107">
        <f t="shared" si="2"/>
        <v>25</v>
      </c>
      <c r="N9" s="107">
        <f t="shared" si="3"/>
        <v>18.5</v>
      </c>
      <c r="O9" s="107">
        <f t="shared" si="4"/>
        <v>25</v>
      </c>
      <c r="P9" s="107">
        <f t="shared" si="5"/>
        <v>25</v>
      </c>
      <c r="Q9" s="107">
        <f t="shared" si="5"/>
        <v>25</v>
      </c>
      <c r="R9" s="107">
        <v>18.5</v>
      </c>
      <c r="S9" s="107">
        <f t="shared" si="6"/>
        <v>18.5</v>
      </c>
      <c r="T9" s="107">
        <f t="shared" si="7"/>
        <v>31</v>
      </c>
      <c r="U9" s="107"/>
      <c r="V9" s="107">
        <f t="shared" si="8"/>
        <v>18.5</v>
      </c>
      <c r="W9" s="113">
        <f t="shared" si="9"/>
        <v>18.5</v>
      </c>
      <c r="X9" s="107">
        <f t="shared" si="10"/>
        <v>342</v>
      </c>
      <c r="Y9" s="107">
        <f t="shared" si="11"/>
        <v>22572</v>
      </c>
      <c r="AA9" s="107">
        <f t="shared" si="12"/>
        <v>12.5</v>
      </c>
      <c r="AB9" s="107">
        <f t="shared" si="13"/>
        <v>18.5</v>
      </c>
      <c r="AC9" s="107">
        <f t="shared" si="14"/>
        <v>12.5</v>
      </c>
      <c r="AD9" s="107">
        <f t="shared" si="15"/>
        <v>12.5</v>
      </c>
      <c r="AE9" s="107">
        <f>69+V9</f>
        <v>87.5</v>
      </c>
      <c r="AF9" s="107">
        <f t="shared" si="16"/>
        <v>18.5</v>
      </c>
      <c r="AG9" s="107">
        <f t="shared" si="17"/>
        <v>162</v>
      </c>
      <c r="AH9" s="107">
        <f t="shared" si="18"/>
        <v>10692</v>
      </c>
      <c r="AI9" s="107">
        <f t="shared" si="19"/>
        <v>504</v>
      </c>
      <c r="AJ9" s="121">
        <f t="shared" si="20"/>
        <v>33264</v>
      </c>
      <c r="AM9" s="121">
        <f t="shared" si="21"/>
        <v>825</v>
      </c>
      <c r="AN9" s="121">
        <f t="shared" si="22"/>
        <v>1650</v>
      </c>
      <c r="AO9" s="121">
        <f t="shared" si="23"/>
        <v>2046</v>
      </c>
      <c r="AP9" s="121">
        <f t="shared" si="24"/>
        <v>1650</v>
      </c>
      <c r="AQ9" s="107">
        <f t="shared" si="25"/>
        <v>1221</v>
      </c>
      <c r="AR9" s="107">
        <f t="shared" si="26"/>
        <v>1221</v>
      </c>
      <c r="AS9" s="107">
        <f t="shared" si="27"/>
        <v>1650</v>
      </c>
      <c r="AT9" s="107">
        <f t="shared" si="28"/>
        <v>1650</v>
      </c>
      <c r="AU9" s="107">
        <f t="shared" si="29"/>
        <v>1650</v>
      </c>
      <c r="AV9" s="107">
        <f t="shared" si="30"/>
        <v>1221</v>
      </c>
      <c r="AW9" s="107">
        <f t="shared" si="31"/>
        <v>1221</v>
      </c>
      <c r="AX9" s="107">
        <f t="shared" si="32"/>
        <v>2046</v>
      </c>
      <c r="AY9" s="107">
        <f t="shared" si="33"/>
        <v>1650</v>
      </c>
      <c r="AZ9" s="107">
        <f t="shared" si="34"/>
        <v>1221</v>
      </c>
      <c r="BA9" s="107">
        <f t="shared" si="35"/>
        <v>1650</v>
      </c>
      <c r="BB9" s="122">
        <f t="shared" si="36"/>
        <v>22572</v>
      </c>
      <c r="BE9">
        <f t="shared" si="37"/>
        <v>5775</v>
      </c>
      <c r="BF9" s="122">
        <f t="shared" si="38"/>
        <v>825</v>
      </c>
      <c r="BG9" s="122">
        <f t="shared" si="39"/>
        <v>1221</v>
      </c>
    </row>
    <row r="10" spans="1:60" ht="21">
      <c r="A10" s="110" t="s">
        <v>188</v>
      </c>
      <c r="B10" s="248" t="s">
        <v>189</v>
      </c>
      <c r="C10" s="248"/>
      <c r="D10" s="248"/>
      <c r="E10" s="248"/>
      <c r="F10" s="107"/>
      <c r="G10" s="107">
        <v>1200</v>
      </c>
      <c r="H10" s="107">
        <v>5.75</v>
      </c>
      <c r="I10" s="107">
        <v>7.18</v>
      </c>
      <c r="J10" s="107">
        <v>2.87</v>
      </c>
      <c r="K10" s="107">
        <f t="shared" si="0"/>
        <v>5.75</v>
      </c>
      <c r="L10" s="107">
        <f t="shared" si="1"/>
        <v>5.75</v>
      </c>
      <c r="M10" s="107">
        <f t="shared" si="2"/>
        <v>5.75</v>
      </c>
      <c r="N10" s="107">
        <f t="shared" si="3"/>
        <v>4.3099999999999996</v>
      </c>
      <c r="O10" s="107">
        <f t="shared" si="4"/>
        <v>5.75</v>
      </c>
      <c r="P10" s="107">
        <f t="shared" si="5"/>
        <v>5.75</v>
      </c>
      <c r="Q10" s="107">
        <f t="shared" si="5"/>
        <v>5.75</v>
      </c>
      <c r="R10" s="107">
        <v>4.3099999999999996</v>
      </c>
      <c r="S10" s="107">
        <f t="shared" si="6"/>
        <v>4.3099999999999996</v>
      </c>
      <c r="T10" s="107">
        <f t="shared" si="7"/>
        <v>7.18</v>
      </c>
      <c r="U10" s="107"/>
      <c r="V10" s="107">
        <f t="shared" si="8"/>
        <v>4.3099999999999996</v>
      </c>
      <c r="W10" s="113">
        <f t="shared" si="9"/>
        <v>4.3099999999999996</v>
      </c>
      <c r="X10" s="107">
        <f t="shared" si="10"/>
        <v>79.03</v>
      </c>
      <c r="Y10" s="107">
        <f t="shared" si="11"/>
        <v>94836</v>
      </c>
      <c r="AA10" s="107">
        <f t="shared" si="12"/>
        <v>2.87</v>
      </c>
      <c r="AB10" s="107">
        <f t="shared" si="13"/>
        <v>4.3099999999999996</v>
      </c>
      <c r="AC10" s="107">
        <f t="shared" si="14"/>
        <v>2.87</v>
      </c>
      <c r="AD10" s="107">
        <f t="shared" si="15"/>
        <v>2.87</v>
      </c>
      <c r="AE10" s="107">
        <f>16.09+V10</f>
        <v>20.399999999999999</v>
      </c>
      <c r="AF10" s="107">
        <f t="shared" si="16"/>
        <v>4.3099999999999996</v>
      </c>
      <c r="AG10" s="107">
        <f t="shared" si="17"/>
        <v>37.630000000000003</v>
      </c>
      <c r="AH10" s="107">
        <f t="shared" si="18"/>
        <v>45156</v>
      </c>
      <c r="AI10" s="107">
        <f t="shared" si="19"/>
        <v>116.66</v>
      </c>
      <c r="AJ10" s="121">
        <f t="shared" si="20"/>
        <v>139992</v>
      </c>
      <c r="AM10" s="121">
        <f t="shared" si="21"/>
        <v>3444</v>
      </c>
      <c r="AN10" s="121">
        <f t="shared" si="22"/>
        <v>6900</v>
      </c>
      <c r="AO10" s="121">
        <f t="shared" si="23"/>
        <v>8616</v>
      </c>
      <c r="AP10" s="121">
        <f t="shared" si="24"/>
        <v>6900</v>
      </c>
      <c r="AQ10" s="107">
        <f t="shared" si="25"/>
        <v>5171.9999999999991</v>
      </c>
      <c r="AR10" s="107">
        <f t="shared" si="26"/>
        <v>5171.9999999999991</v>
      </c>
      <c r="AS10" s="107">
        <f t="shared" si="27"/>
        <v>6900</v>
      </c>
      <c r="AT10" s="107">
        <f t="shared" si="28"/>
        <v>6900</v>
      </c>
      <c r="AU10" s="107">
        <f t="shared" si="29"/>
        <v>6900</v>
      </c>
      <c r="AV10" s="107">
        <f t="shared" si="30"/>
        <v>5171.9999999999991</v>
      </c>
      <c r="AW10" s="107">
        <f t="shared" si="31"/>
        <v>5171.9999999999991</v>
      </c>
      <c r="AX10" s="107">
        <f t="shared" si="32"/>
        <v>8616</v>
      </c>
      <c r="AY10" s="107">
        <f t="shared" si="33"/>
        <v>6900</v>
      </c>
      <c r="AZ10" s="107">
        <f t="shared" si="34"/>
        <v>5171.9999999999991</v>
      </c>
      <c r="BA10" s="107">
        <f t="shared" si="35"/>
        <v>6900</v>
      </c>
      <c r="BB10" s="122">
        <f t="shared" si="36"/>
        <v>94836</v>
      </c>
      <c r="BE10">
        <f t="shared" si="37"/>
        <v>24480</v>
      </c>
      <c r="BF10" s="122">
        <f t="shared" si="38"/>
        <v>3444</v>
      </c>
      <c r="BG10" s="122">
        <f t="shared" si="39"/>
        <v>5171.9999999999991</v>
      </c>
    </row>
    <row r="11" spans="1:60" ht="21">
      <c r="A11" s="110" t="s">
        <v>190</v>
      </c>
      <c r="B11" s="248" t="s">
        <v>74</v>
      </c>
      <c r="C11" s="248"/>
      <c r="D11" s="248"/>
      <c r="E11" s="248"/>
      <c r="F11" s="107"/>
      <c r="G11" s="107">
        <v>80</v>
      </c>
      <c r="H11" s="107">
        <v>54</v>
      </c>
      <c r="I11" s="107">
        <v>67</v>
      </c>
      <c r="J11" s="107">
        <v>27</v>
      </c>
      <c r="K11" s="107">
        <f t="shared" si="0"/>
        <v>54</v>
      </c>
      <c r="L11" s="107">
        <f t="shared" si="1"/>
        <v>54</v>
      </c>
      <c r="M11" s="107">
        <f t="shared" si="2"/>
        <v>54</v>
      </c>
      <c r="N11" s="107">
        <f t="shared" si="3"/>
        <v>40</v>
      </c>
      <c r="O11" s="107">
        <f t="shared" si="4"/>
        <v>54</v>
      </c>
      <c r="P11" s="107">
        <f t="shared" si="5"/>
        <v>54</v>
      </c>
      <c r="Q11" s="107">
        <f t="shared" si="5"/>
        <v>54</v>
      </c>
      <c r="R11" s="107">
        <v>40</v>
      </c>
      <c r="S11" s="107">
        <f t="shared" si="6"/>
        <v>40</v>
      </c>
      <c r="T11" s="107">
        <f t="shared" si="7"/>
        <v>67</v>
      </c>
      <c r="U11" s="107"/>
      <c r="V11" s="107">
        <f t="shared" si="8"/>
        <v>40</v>
      </c>
      <c r="W11" s="113">
        <f t="shared" si="9"/>
        <v>40</v>
      </c>
      <c r="X11" s="107">
        <f>H11+I11+J11+K11+L11+M11+N11+O11+P11+Q11+R11+S11+T11+U11+V11+W11</f>
        <v>739</v>
      </c>
      <c r="Y11" s="107">
        <f t="shared" si="11"/>
        <v>59120</v>
      </c>
      <c r="AA11" s="107">
        <f t="shared" si="12"/>
        <v>27</v>
      </c>
      <c r="AB11" s="107">
        <f t="shared" si="13"/>
        <v>40</v>
      </c>
      <c r="AC11" s="107">
        <f t="shared" si="14"/>
        <v>27</v>
      </c>
      <c r="AD11" s="107">
        <f>AC11</f>
        <v>27</v>
      </c>
      <c r="AE11" s="107">
        <v>190</v>
      </c>
      <c r="AF11" s="107">
        <f t="shared" si="16"/>
        <v>40</v>
      </c>
      <c r="AG11" s="107">
        <f t="shared" si="17"/>
        <v>351</v>
      </c>
      <c r="AH11" s="107">
        <f t="shared" si="18"/>
        <v>28080</v>
      </c>
      <c r="AI11" s="107">
        <f t="shared" si="19"/>
        <v>1090</v>
      </c>
      <c r="AJ11" s="121">
        <f t="shared" si="20"/>
        <v>87200</v>
      </c>
      <c r="AM11" s="121">
        <f t="shared" si="21"/>
        <v>2160</v>
      </c>
      <c r="AN11" s="121">
        <f t="shared" si="22"/>
        <v>4320</v>
      </c>
      <c r="AO11" s="121">
        <f t="shared" si="23"/>
        <v>5360</v>
      </c>
      <c r="AP11" s="121">
        <f t="shared" si="24"/>
        <v>4320</v>
      </c>
      <c r="AQ11" s="107">
        <f t="shared" si="25"/>
        <v>3200</v>
      </c>
      <c r="AR11" s="107">
        <f t="shared" si="26"/>
        <v>3200</v>
      </c>
      <c r="AS11" s="107">
        <f t="shared" si="27"/>
        <v>4320</v>
      </c>
      <c r="AT11" s="107">
        <f t="shared" si="28"/>
        <v>4320</v>
      </c>
      <c r="AU11" s="107">
        <f t="shared" si="29"/>
        <v>4320</v>
      </c>
      <c r="AV11" s="107">
        <f t="shared" si="30"/>
        <v>3200</v>
      </c>
      <c r="AW11" s="107">
        <f t="shared" si="31"/>
        <v>3200</v>
      </c>
      <c r="AX11" s="107">
        <f t="shared" si="32"/>
        <v>5360</v>
      </c>
      <c r="AY11" s="107">
        <f t="shared" si="33"/>
        <v>4320</v>
      </c>
      <c r="AZ11" s="107">
        <f t="shared" si="34"/>
        <v>3200</v>
      </c>
      <c r="BA11" s="107">
        <f t="shared" si="35"/>
        <v>4320</v>
      </c>
      <c r="BB11" s="122">
        <f t="shared" si="36"/>
        <v>59120</v>
      </c>
      <c r="BE11">
        <f t="shared" si="37"/>
        <v>15200</v>
      </c>
      <c r="BF11" s="122">
        <f t="shared" si="38"/>
        <v>2160</v>
      </c>
      <c r="BG11" s="122">
        <f t="shared" si="39"/>
        <v>3200</v>
      </c>
    </row>
    <row r="12" spans="1:60" ht="21">
      <c r="A12" s="110" t="s">
        <v>191</v>
      </c>
      <c r="B12" s="248" t="s">
        <v>192</v>
      </c>
      <c r="C12" s="248"/>
      <c r="D12" s="248"/>
      <c r="E12" s="248"/>
      <c r="F12" s="107"/>
      <c r="G12" s="107">
        <v>130</v>
      </c>
      <c r="H12" s="107">
        <v>14.03</v>
      </c>
      <c r="I12" s="107">
        <v>17.54</v>
      </c>
      <c r="J12" s="107">
        <v>7.01</v>
      </c>
      <c r="K12" s="107">
        <f t="shared" si="0"/>
        <v>14.03</v>
      </c>
      <c r="L12" s="107">
        <f t="shared" si="1"/>
        <v>14.03</v>
      </c>
      <c r="M12" s="107">
        <f t="shared" si="2"/>
        <v>14.03</v>
      </c>
      <c r="N12" s="107">
        <f t="shared" si="3"/>
        <v>10.52</v>
      </c>
      <c r="O12" s="107">
        <f t="shared" si="4"/>
        <v>14.03</v>
      </c>
      <c r="P12" s="107">
        <f t="shared" si="5"/>
        <v>14.03</v>
      </c>
      <c r="Q12" s="107">
        <f t="shared" si="5"/>
        <v>14.03</v>
      </c>
      <c r="R12" s="107">
        <v>10.52</v>
      </c>
      <c r="S12" s="107">
        <f t="shared" si="6"/>
        <v>10.52</v>
      </c>
      <c r="T12" s="107">
        <f t="shared" si="7"/>
        <v>17.54</v>
      </c>
      <c r="U12" s="107"/>
      <c r="V12" s="107">
        <f t="shared" si="8"/>
        <v>10.52</v>
      </c>
      <c r="W12" s="113">
        <f t="shared" si="9"/>
        <v>10.52</v>
      </c>
      <c r="X12" s="107">
        <f t="shared" si="10"/>
        <v>192.90000000000003</v>
      </c>
      <c r="Y12" s="107">
        <f t="shared" si="11"/>
        <v>25077.000000000004</v>
      </c>
      <c r="AA12" s="107">
        <f t="shared" si="12"/>
        <v>7.01</v>
      </c>
      <c r="AB12" s="107">
        <f t="shared" si="13"/>
        <v>10.52</v>
      </c>
      <c r="AC12" s="107">
        <f t="shared" si="14"/>
        <v>7.01</v>
      </c>
      <c r="AD12" s="107">
        <f t="shared" si="15"/>
        <v>7.01</v>
      </c>
      <c r="AE12" s="107">
        <f>39.28+V12</f>
        <v>49.8</v>
      </c>
      <c r="AF12" s="107">
        <f t="shared" si="16"/>
        <v>10.52</v>
      </c>
      <c r="AG12" s="107">
        <f t="shared" si="17"/>
        <v>91.86999999999999</v>
      </c>
      <c r="AH12" s="107">
        <f t="shared" si="18"/>
        <v>11943.099999999999</v>
      </c>
      <c r="AI12" s="107">
        <f t="shared" si="19"/>
        <v>284.77000000000004</v>
      </c>
      <c r="AJ12" s="121">
        <f t="shared" si="20"/>
        <v>37020.100000000006</v>
      </c>
      <c r="AM12" s="121">
        <f t="shared" si="21"/>
        <v>911.3</v>
      </c>
      <c r="AN12" s="121">
        <f t="shared" si="22"/>
        <v>1823.8999999999999</v>
      </c>
      <c r="AO12" s="121">
        <f t="shared" si="23"/>
        <v>2280.1999999999998</v>
      </c>
      <c r="AP12" s="121">
        <f t="shared" si="24"/>
        <v>1823.8999999999999</v>
      </c>
      <c r="AQ12" s="107">
        <f t="shared" si="25"/>
        <v>1367.6</v>
      </c>
      <c r="AR12" s="107">
        <f t="shared" si="26"/>
        <v>1367.6</v>
      </c>
      <c r="AS12" s="107">
        <f t="shared" si="27"/>
        <v>1823.8999999999999</v>
      </c>
      <c r="AT12" s="107">
        <f t="shared" si="28"/>
        <v>1823.8999999999999</v>
      </c>
      <c r="AU12" s="107">
        <f t="shared" si="29"/>
        <v>1823.8999999999999</v>
      </c>
      <c r="AV12" s="107">
        <f t="shared" si="30"/>
        <v>1367.6</v>
      </c>
      <c r="AW12" s="107">
        <f t="shared" si="31"/>
        <v>1367.6</v>
      </c>
      <c r="AX12" s="107">
        <f t="shared" si="32"/>
        <v>2280.1999999999998</v>
      </c>
      <c r="AY12" s="107">
        <f t="shared" si="33"/>
        <v>1823.8999999999999</v>
      </c>
      <c r="AZ12" s="107">
        <f t="shared" si="34"/>
        <v>1367.6</v>
      </c>
      <c r="BA12" s="107">
        <f t="shared" si="35"/>
        <v>1823.8999999999999</v>
      </c>
      <c r="BB12" s="122">
        <f t="shared" si="36"/>
        <v>25077</v>
      </c>
      <c r="BE12">
        <f t="shared" si="37"/>
        <v>6474</v>
      </c>
      <c r="BF12" s="122">
        <f t="shared" si="38"/>
        <v>911.3</v>
      </c>
      <c r="BG12" s="122">
        <f t="shared" si="39"/>
        <v>1367.6</v>
      </c>
    </row>
    <row r="13" spans="1:60" ht="21">
      <c r="A13" s="110"/>
      <c r="B13" s="248"/>
      <c r="C13" s="248"/>
      <c r="D13" s="248"/>
      <c r="E13" s="248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>
        <f t="shared" si="8"/>
        <v>0</v>
      </c>
      <c r="W13" s="113"/>
      <c r="X13" s="107"/>
      <c r="Y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21"/>
      <c r="AM13" s="121">
        <f t="shared" si="21"/>
        <v>0</v>
      </c>
      <c r="AN13" s="121">
        <f t="shared" si="22"/>
        <v>0</v>
      </c>
      <c r="AO13" s="121">
        <f t="shared" si="23"/>
        <v>0</v>
      </c>
      <c r="AP13" s="121">
        <f t="shared" si="24"/>
        <v>0</v>
      </c>
      <c r="AQ13" s="107">
        <f t="shared" si="25"/>
        <v>0</v>
      </c>
      <c r="AR13" s="107">
        <f t="shared" si="26"/>
        <v>0</v>
      </c>
      <c r="AS13" s="107">
        <f t="shared" si="27"/>
        <v>0</v>
      </c>
      <c r="AT13" s="107">
        <f t="shared" si="28"/>
        <v>0</v>
      </c>
      <c r="AU13" s="107">
        <f t="shared" si="29"/>
        <v>0</v>
      </c>
      <c r="AV13" s="107">
        <f t="shared" si="30"/>
        <v>0</v>
      </c>
      <c r="AW13" s="107">
        <f t="shared" si="31"/>
        <v>0</v>
      </c>
      <c r="AX13" s="107">
        <f t="shared" si="32"/>
        <v>0</v>
      </c>
      <c r="AY13" s="107">
        <f t="shared" si="33"/>
        <v>0</v>
      </c>
      <c r="AZ13" s="107">
        <f t="shared" si="34"/>
        <v>0</v>
      </c>
      <c r="BA13" s="107">
        <f t="shared" si="35"/>
        <v>0</v>
      </c>
      <c r="BB13" s="122">
        <f t="shared" si="36"/>
        <v>0</v>
      </c>
      <c r="BE13">
        <f t="shared" si="37"/>
        <v>0</v>
      </c>
      <c r="BF13" s="122">
        <f t="shared" si="38"/>
        <v>0</v>
      </c>
      <c r="BG13" s="122">
        <f t="shared" si="39"/>
        <v>0</v>
      </c>
    </row>
    <row r="14" spans="1:60" ht="21">
      <c r="A14" s="110" t="s">
        <v>194</v>
      </c>
      <c r="B14" s="248" t="s">
        <v>259</v>
      </c>
      <c r="C14" s="248"/>
      <c r="D14" s="248"/>
      <c r="E14" s="248"/>
      <c r="F14" s="107"/>
      <c r="G14" s="107">
        <v>780</v>
      </c>
      <c r="H14" s="107">
        <v>2.1800000000000002</v>
      </c>
      <c r="I14" s="107">
        <v>2.73</v>
      </c>
      <c r="J14" s="107">
        <v>1.0900000000000001</v>
      </c>
      <c r="K14" s="107">
        <f t="shared" si="0"/>
        <v>2.1800000000000002</v>
      </c>
      <c r="L14" s="107">
        <f t="shared" si="1"/>
        <v>2.1800000000000002</v>
      </c>
      <c r="M14" s="107">
        <f t="shared" si="2"/>
        <v>2.1800000000000002</v>
      </c>
      <c r="N14" s="107">
        <f t="shared" si="3"/>
        <v>1.64</v>
      </c>
      <c r="O14" s="107">
        <f t="shared" si="4"/>
        <v>2.1800000000000002</v>
      </c>
      <c r="P14" s="107">
        <f t="shared" si="5"/>
        <v>2.1800000000000002</v>
      </c>
      <c r="Q14" s="107">
        <f t="shared" si="5"/>
        <v>2.1800000000000002</v>
      </c>
      <c r="R14" s="107">
        <v>1.64</v>
      </c>
      <c r="S14" s="107">
        <f t="shared" si="6"/>
        <v>1.64</v>
      </c>
      <c r="T14" s="107">
        <f t="shared" si="7"/>
        <v>2.73</v>
      </c>
      <c r="U14" s="107"/>
      <c r="V14" s="107">
        <f t="shared" si="8"/>
        <v>1.64</v>
      </c>
      <c r="W14" s="113">
        <f t="shared" si="9"/>
        <v>1.64</v>
      </c>
      <c r="X14" s="107">
        <f t="shared" si="10"/>
        <v>30.01</v>
      </c>
      <c r="Y14" s="107">
        <f t="shared" si="11"/>
        <v>23407.800000000003</v>
      </c>
      <c r="AA14" s="107">
        <f t="shared" si="12"/>
        <v>1.0900000000000001</v>
      </c>
      <c r="AB14" s="107">
        <f t="shared" si="13"/>
        <v>1.64</v>
      </c>
      <c r="AC14" s="107">
        <f t="shared" si="14"/>
        <v>1.0900000000000001</v>
      </c>
      <c r="AD14" s="107">
        <f t="shared" si="15"/>
        <v>1.0900000000000001</v>
      </c>
      <c r="AE14" s="107">
        <f>6.12+V14</f>
        <v>7.76</v>
      </c>
      <c r="AF14" s="107">
        <f t="shared" si="16"/>
        <v>1.64</v>
      </c>
      <c r="AG14" s="107">
        <f t="shared" si="17"/>
        <v>14.31</v>
      </c>
      <c r="AH14" s="107">
        <f t="shared" si="18"/>
        <v>11161.800000000001</v>
      </c>
      <c r="AI14" s="107">
        <f t="shared" si="19"/>
        <v>44.32</v>
      </c>
      <c r="AJ14" s="121">
        <f t="shared" si="20"/>
        <v>34569.600000000006</v>
      </c>
      <c r="AM14" s="121">
        <f t="shared" si="21"/>
        <v>850.2</v>
      </c>
      <c r="AN14" s="121">
        <f t="shared" si="22"/>
        <v>1700.4</v>
      </c>
      <c r="AO14" s="121">
        <f t="shared" si="23"/>
        <v>2129.4</v>
      </c>
      <c r="AP14" s="121">
        <f t="shared" si="24"/>
        <v>1700.4</v>
      </c>
      <c r="AQ14" s="107">
        <f t="shared" si="25"/>
        <v>1279.1999999999998</v>
      </c>
      <c r="AR14" s="107">
        <f t="shared" si="26"/>
        <v>1279.1999999999998</v>
      </c>
      <c r="AS14" s="107">
        <f t="shared" si="27"/>
        <v>1700.4</v>
      </c>
      <c r="AT14" s="107">
        <f t="shared" si="28"/>
        <v>1700.4</v>
      </c>
      <c r="AU14" s="107">
        <f t="shared" si="29"/>
        <v>1700.4</v>
      </c>
      <c r="AV14" s="107">
        <f t="shared" si="30"/>
        <v>1279.1999999999998</v>
      </c>
      <c r="AW14" s="107">
        <f t="shared" si="31"/>
        <v>1279.1999999999998</v>
      </c>
      <c r="AX14" s="107">
        <f t="shared" si="32"/>
        <v>2129.4</v>
      </c>
      <c r="AY14" s="107">
        <f t="shared" si="33"/>
        <v>1700.4</v>
      </c>
      <c r="AZ14" s="107">
        <f t="shared" si="34"/>
        <v>1279.1999999999998</v>
      </c>
      <c r="BA14" s="107">
        <f t="shared" si="35"/>
        <v>1700.4</v>
      </c>
      <c r="BB14" s="122">
        <f t="shared" si="36"/>
        <v>23407.800000000003</v>
      </c>
      <c r="BE14">
        <f t="shared" si="37"/>
        <v>6052.8</v>
      </c>
      <c r="BF14" s="122">
        <f t="shared" si="38"/>
        <v>850.2</v>
      </c>
      <c r="BG14" s="122">
        <f t="shared" si="39"/>
        <v>1279.1999999999998</v>
      </c>
    </row>
    <row r="15" spans="1:60" ht="21">
      <c r="A15" s="110" t="s">
        <v>195</v>
      </c>
      <c r="B15" s="248" t="s">
        <v>252</v>
      </c>
      <c r="C15" s="248"/>
      <c r="D15" s="248"/>
      <c r="E15" s="248"/>
      <c r="F15" s="107"/>
      <c r="G15" s="107">
        <v>700</v>
      </c>
      <c r="H15" s="107">
        <v>17.22</v>
      </c>
      <c r="I15" s="107">
        <v>21.54</v>
      </c>
      <c r="J15" s="107">
        <v>8.61</v>
      </c>
      <c r="K15" s="107">
        <f t="shared" si="0"/>
        <v>17.22</v>
      </c>
      <c r="L15" s="107">
        <f t="shared" si="1"/>
        <v>17.22</v>
      </c>
      <c r="M15" s="107">
        <f t="shared" si="2"/>
        <v>17.22</v>
      </c>
      <c r="N15" s="107">
        <f t="shared" si="3"/>
        <v>12.92</v>
      </c>
      <c r="O15" s="107">
        <f t="shared" si="4"/>
        <v>17.22</v>
      </c>
      <c r="P15" s="107">
        <f t="shared" si="5"/>
        <v>17.22</v>
      </c>
      <c r="Q15" s="107">
        <f t="shared" si="5"/>
        <v>17.22</v>
      </c>
      <c r="R15" s="107">
        <v>12.92</v>
      </c>
      <c r="S15" s="107">
        <f t="shared" si="6"/>
        <v>12.92</v>
      </c>
      <c r="T15" s="107">
        <f t="shared" si="7"/>
        <v>21.54</v>
      </c>
      <c r="U15" s="107"/>
      <c r="V15" s="107">
        <f t="shared" si="8"/>
        <v>12.92</v>
      </c>
      <c r="W15" s="113">
        <f t="shared" si="9"/>
        <v>12.92</v>
      </c>
      <c r="X15" s="107">
        <f t="shared" si="10"/>
        <v>236.82999999999996</v>
      </c>
      <c r="Y15" s="107">
        <f t="shared" si="11"/>
        <v>165780.99999999997</v>
      </c>
      <c r="AA15" s="107">
        <f t="shared" si="12"/>
        <v>8.61</v>
      </c>
      <c r="AB15" s="107">
        <f t="shared" si="13"/>
        <v>12.92</v>
      </c>
      <c r="AC15" s="107">
        <f t="shared" si="14"/>
        <v>8.61</v>
      </c>
      <c r="AD15" s="107">
        <f t="shared" si="15"/>
        <v>8.61</v>
      </c>
      <c r="AE15" s="107">
        <f>48.23+V15</f>
        <v>61.15</v>
      </c>
      <c r="AF15" s="107">
        <f t="shared" si="16"/>
        <v>12.92</v>
      </c>
      <c r="AG15" s="107">
        <f>AA15+AB15+AC15+AD15+AE15+AF15</f>
        <v>112.82000000000001</v>
      </c>
      <c r="AH15" s="107">
        <f t="shared" si="18"/>
        <v>78974</v>
      </c>
      <c r="AI15" s="107">
        <f t="shared" si="19"/>
        <v>349.65</v>
      </c>
      <c r="AJ15" s="121">
        <f t="shared" si="20"/>
        <v>244754.99999999997</v>
      </c>
      <c r="AM15" s="121">
        <f t="shared" si="21"/>
        <v>6027</v>
      </c>
      <c r="AN15" s="121">
        <f t="shared" si="22"/>
        <v>12054</v>
      </c>
      <c r="AO15" s="121">
        <f t="shared" si="23"/>
        <v>15078</v>
      </c>
      <c r="AP15" s="121">
        <f t="shared" si="24"/>
        <v>12054</v>
      </c>
      <c r="AQ15" s="107">
        <f t="shared" si="25"/>
        <v>9044</v>
      </c>
      <c r="AR15" s="107">
        <f t="shared" si="26"/>
        <v>9044</v>
      </c>
      <c r="AS15" s="107">
        <f t="shared" si="27"/>
        <v>12054</v>
      </c>
      <c r="AT15" s="107">
        <f t="shared" si="28"/>
        <v>12054</v>
      </c>
      <c r="AU15" s="107">
        <f t="shared" si="29"/>
        <v>12054</v>
      </c>
      <c r="AV15" s="107">
        <f t="shared" si="30"/>
        <v>9044</v>
      </c>
      <c r="AW15" s="107">
        <f t="shared" si="31"/>
        <v>9044</v>
      </c>
      <c r="AX15" s="107">
        <f t="shared" si="32"/>
        <v>15078</v>
      </c>
      <c r="AY15" s="107">
        <f t="shared" si="33"/>
        <v>12054</v>
      </c>
      <c r="AZ15" s="107">
        <f t="shared" si="34"/>
        <v>9044</v>
      </c>
      <c r="BA15" s="107">
        <f t="shared" si="35"/>
        <v>12054</v>
      </c>
      <c r="BB15" s="122">
        <f t="shared" si="36"/>
        <v>165781</v>
      </c>
      <c r="BE15">
        <f t="shared" si="37"/>
        <v>42805</v>
      </c>
      <c r="BF15" s="122">
        <f t="shared" si="38"/>
        <v>6027</v>
      </c>
      <c r="BG15" s="122">
        <f t="shared" si="39"/>
        <v>9044</v>
      </c>
    </row>
    <row r="16" spans="1:60" ht="21">
      <c r="A16" s="110" t="s">
        <v>196</v>
      </c>
      <c r="B16" s="248" t="s">
        <v>197</v>
      </c>
      <c r="C16" s="248"/>
      <c r="D16" s="248"/>
      <c r="E16" s="248"/>
      <c r="F16" s="107"/>
      <c r="G16" s="107">
        <v>455</v>
      </c>
      <c r="H16" s="107">
        <v>9.99</v>
      </c>
      <c r="I16" s="107">
        <v>12.49</v>
      </c>
      <c r="J16" s="107">
        <v>4.99</v>
      </c>
      <c r="K16" s="107">
        <f t="shared" si="0"/>
        <v>9.99</v>
      </c>
      <c r="L16" s="107">
        <f t="shared" si="1"/>
        <v>9.99</v>
      </c>
      <c r="M16" s="107">
        <f t="shared" si="2"/>
        <v>9.99</v>
      </c>
      <c r="N16" s="107">
        <f t="shared" si="3"/>
        <v>7.49</v>
      </c>
      <c r="O16" s="107">
        <f t="shared" si="4"/>
        <v>9.99</v>
      </c>
      <c r="P16" s="107">
        <f t="shared" si="5"/>
        <v>9.99</v>
      </c>
      <c r="Q16" s="107">
        <f t="shared" si="5"/>
        <v>9.99</v>
      </c>
      <c r="R16" s="107">
        <v>7.49</v>
      </c>
      <c r="S16" s="107">
        <f t="shared" si="6"/>
        <v>7.49</v>
      </c>
      <c r="T16" s="107">
        <f t="shared" si="7"/>
        <v>12.49</v>
      </c>
      <c r="U16" s="107"/>
      <c r="V16" s="107">
        <f t="shared" si="8"/>
        <v>7.49</v>
      </c>
      <c r="W16" s="113">
        <f t="shared" si="9"/>
        <v>7.49</v>
      </c>
      <c r="X16" s="107">
        <f t="shared" si="10"/>
        <v>137.35</v>
      </c>
      <c r="Y16" s="107">
        <f t="shared" si="11"/>
        <v>62494.25</v>
      </c>
      <c r="AA16" s="107">
        <f t="shared" si="12"/>
        <v>4.99</v>
      </c>
      <c r="AB16" s="107">
        <f t="shared" si="13"/>
        <v>7.49</v>
      </c>
      <c r="AC16" s="107">
        <f t="shared" si="14"/>
        <v>4.99</v>
      </c>
      <c r="AD16" s="107">
        <f t="shared" si="15"/>
        <v>4.99</v>
      </c>
      <c r="AE16" s="107">
        <f>27.97+V16</f>
        <v>35.46</v>
      </c>
      <c r="AF16" s="107">
        <f t="shared" si="16"/>
        <v>7.49</v>
      </c>
      <c r="AG16" s="107">
        <f t="shared" si="17"/>
        <v>65.41</v>
      </c>
      <c r="AH16" s="107">
        <f t="shared" si="18"/>
        <v>29761.55</v>
      </c>
      <c r="AI16" s="107">
        <f t="shared" si="19"/>
        <v>202.76</v>
      </c>
      <c r="AJ16" s="121">
        <f t="shared" si="20"/>
        <v>92255.8</v>
      </c>
      <c r="AM16" s="121">
        <f t="shared" si="21"/>
        <v>2270.4500000000003</v>
      </c>
      <c r="AN16" s="121">
        <f t="shared" si="22"/>
        <v>4545.45</v>
      </c>
      <c r="AO16" s="121">
        <f t="shared" si="23"/>
        <v>5682.95</v>
      </c>
      <c r="AP16" s="121">
        <f t="shared" si="24"/>
        <v>4545.45</v>
      </c>
      <c r="AQ16" s="107">
        <f t="shared" si="25"/>
        <v>3407.9500000000003</v>
      </c>
      <c r="AR16" s="107">
        <f t="shared" si="26"/>
        <v>3407.9500000000003</v>
      </c>
      <c r="AS16" s="107">
        <f t="shared" si="27"/>
        <v>4545.45</v>
      </c>
      <c r="AT16" s="107">
        <f t="shared" si="28"/>
        <v>4545.45</v>
      </c>
      <c r="AU16" s="107">
        <f t="shared" si="29"/>
        <v>4545.45</v>
      </c>
      <c r="AV16" s="107">
        <f t="shared" si="30"/>
        <v>3407.9500000000003</v>
      </c>
      <c r="AW16" s="107">
        <f t="shared" si="31"/>
        <v>3407.9500000000003</v>
      </c>
      <c r="AX16" s="107">
        <f t="shared" si="32"/>
        <v>5682.95</v>
      </c>
      <c r="AY16" s="107">
        <f t="shared" si="33"/>
        <v>4545.45</v>
      </c>
      <c r="AZ16" s="107">
        <f t="shared" si="34"/>
        <v>3407.9500000000003</v>
      </c>
      <c r="BA16" s="107">
        <f t="shared" si="35"/>
        <v>4545.45</v>
      </c>
      <c r="BB16" s="122">
        <f t="shared" si="36"/>
        <v>62494.249999999978</v>
      </c>
      <c r="BE16">
        <f t="shared" si="37"/>
        <v>16134.300000000001</v>
      </c>
      <c r="BF16" s="122">
        <f t="shared" si="38"/>
        <v>2270.4500000000003</v>
      </c>
      <c r="BG16" s="122">
        <f t="shared" si="39"/>
        <v>3407.9500000000003</v>
      </c>
    </row>
    <row r="17" spans="1:59" ht="21">
      <c r="A17" s="110" t="s">
        <v>198</v>
      </c>
      <c r="B17" s="248" t="s">
        <v>71</v>
      </c>
      <c r="C17" s="248"/>
      <c r="D17" s="248"/>
      <c r="E17" s="248"/>
      <c r="F17" s="107"/>
      <c r="G17" s="107">
        <v>65</v>
      </c>
      <c r="H17" s="107">
        <v>6.76</v>
      </c>
      <c r="I17" s="107">
        <v>8.4499999999999993</v>
      </c>
      <c r="J17" s="107">
        <v>3.38</v>
      </c>
      <c r="K17" s="107">
        <f t="shared" si="0"/>
        <v>6.76</v>
      </c>
      <c r="L17" s="107">
        <f t="shared" si="1"/>
        <v>6.76</v>
      </c>
      <c r="M17" s="107">
        <f t="shared" si="2"/>
        <v>6.76</v>
      </c>
      <c r="N17" s="107">
        <f t="shared" si="3"/>
        <v>5.07</v>
      </c>
      <c r="O17" s="107">
        <f t="shared" si="4"/>
        <v>6.76</v>
      </c>
      <c r="P17" s="107">
        <f t="shared" si="5"/>
        <v>6.76</v>
      </c>
      <c r="Q17" s="107">
        <f t="shared" si="5"/>
        <v>6.76</v>
      </c>
      <c r="R17" s="107">
        <v>5.07</v>
      </c>
      <c r="S17" s="107">
        <f t="shared" si="6"/>
        <v>5.07</v>
      </c>
      <c r="T17" s="107">
        <f t="shared" si="7"/>
        <v>8.4499999999999993</v>
      </c>
      <c r="U17" s="107"/>
      <c r="V17" s="107">
        <f t="shared" si="8"/>
        <v>5.07</v>
      </c>
      <c r="W17" s="113">
        <f t="shared" si="9"/>
        <v>5.07</v>
      </c>
      <c r="X17" s="107">
        <f t="shared" si="10"/>
        <v>92.949999999999989</v>
      </c>
      <c r="Y17" s="107">
        <f t="shared" si="11"/>
        <v>6041.7499999999991</v>
      </c>
      <c r="AA17" s="107">
        <f t="shared" si="12"/>
        <v>3.38</v>
      </c>
      <c r="AB17" s="107">
        <f t="shared" si="13"/>
        <v>5.07</v>
      </c>
      <c r="AC17" s="107">
        <f t="shared" si="14"/>
        <v>3.38</v>
      </c>
      <c r="AD17" s="107">
        <f t="shared" si="15"/>
        <v>3.38</v>
      </c>
      <c r="AE17" s="107">
        <f>18.93+V17</f>
        <v>24</v>
      </c>
      <c r="AF17" s="107">
        <f t="shared" si="16"/>
        <v>5.07</v>
      </c>
      <c r="AG17" s="107">
        <f t="shared" si="17"/>
        <v>44.279999999999994</v>
      </c>
      <c r="AH17" s="107">
        <f t="shared" si="18"/>
        <v>2878.2</v>
      </c>
      <c r="AI17" s="107">
        <f t="shared" si="19"/>
        <v>137.22999999999999</v>
      </c>
      <c r="AJ17" s="121">
        <f t="shared" si="20"/>
        <v>8919.9499999999989</v>
      </c>
      <c r="AM17" s="121">
        <f t="shared" si="21"/>
        <v>219.7</v>
      </c>
      <c r="AN17" s="121">
        <f t="shared" si="22"/>
        <v>439.4</v>
      </c>
      <c r="AO17" s="121">
        <f t="shared" si="23"/>
        <v>549.25</v>
      </c>
      <c r="AP17" s="121">
        <f t="shared" si="24"/>
        <v>439.4</v>
      </c>
      <c r="AQ17" s="107">
        <f t="shared" si="25"/>
        <v>329.55</v>
      </c>
      <c r="AR17" s="107">
        <f t="shared" si="26"/>
        <v>329.55</v>
      </c>
      <c r="AS17" s="107">
        <f t="shared" si="27"/>
        <v>439.4</v>
      </c>
      <c r="AT17" s="107">
        <f t="shared" si="28"/>
        <v>439.4</v>
      </c>
      <c r="AU17" s="107">
        <f t="shared" si="29"/>
        <v>439.4</v>
      </c>
      <c r="AV17" s="107">
        <f t="shared" si="30"/>
        <v>329.55</v>
      </c>
      <c r="AW17" s="107">
        <f t="shared" si="31"/>
        <v>329.55</v>
      </c>
      <c r="AX17" s="107">
        <f t="shared" si="32"/>
        <v>549.25</v>
      </c>
      <c r="AY17" s="107">
        <f t="shared" si="33"/>
        <v>439.4</v>
      </c>
      <c r="AZ17" s="107">
        <f t="shared" si="34"/>
        <v>329.55</v>
      </c>
      <c r="BA17" s="107">
        <f t="shared" si="35"/>
        <v>439.4</v>
      </c>
      <c r="BB17" s="122">
        <f t="shared" si="36"/>
        <v>6041.75</v>
      </c>
      <c r="BE17">
        <f t="shared" si="37"/>
        <v>1560</v>
      </c>
      <c r="BF17" s="122">
        <f t="shared" si="38"/>
        <v>219.7</v>
      </c>
      <c r="BG17" s="122">
        <f t="shared" si="39"/>
        <v>329.55</v>
      </c>
    </row>
    <row r="18" spans="1:59" ht="21">
      <c r="A18" s="110" t="s">
        <v>199</v>
      </c>
      <c r="B18" s="248" t="s">
        <v>80</v>
      </c>
      <c r="C18" s="248"/>
      <c r="D18" s="248"/>
      <c r="E18" s="248"/>
      <c r="F18" s="107"/>
      <c r="G18" s="107">
        <v>55</v>
      </c>
      <c r="H18" s="107">
        <v>1.5</v>
      </c>
      <c r="I18" s="107">
        <v>1.88</v>
      </c>
      <c r="J18" s="107">
        <v>0.75</v>
      </c>
      <c r="K18" s="107">
        <f t="shared" si="0"/>
        <v>1.5</v>
      </c>
      <c r="L18" s="107">
        <f t="shared" si="1"/>
        <v>1.5</v>
      </c>
      <c r="M18" s="107">
        <f t="shared" si="2"/>
        <v>1.5</v>
      </c>
      <c r="N18" s="107">
        <f t="shared" si="3"/>
        <v>1.1299999999999999</v>
      </c>
      <c r="O18" s="107">
        <f t="shared" si="4"/>
        <v>1.5</v>
      </c>
      <c r="P18" s="107">
        <f t="shared" si="5"/>
        <v>1.5</v>
      </c>
      <c r="Q18" s="107">
        <f t="shared" si="5"/>
        <v>1.5</v>
      </c>
      <c r="R18" s="107">
        <v>1.1299999999999999</v>
      </c>
      <c r="S18" s="107">
        <f t="shared" si="6"/>
        <v>1.1299999999999999</v>
      </c>
      <c r="T18" s="107">
        <f t="shared" si="7"/>
        <v>1.88</v>
      </c>
      <c r="U18" s="107"/>
      <c r="V18" s="107">
        <f t="shared" si="8"/>
        <v>1.1299999999999999</v>
      </c>
      <c r="W18" s="113">
        <f t="shared" si="9"/>
        <v>1.1299999999999999</v>
      </c>
      <c r="X18" s="107">
        <f t="shared" si="10"/>
        <v>20.659999999999993</v>
      </c>
      <c r="Y18" s="107">
        <f t="shared" si="11"/>
        <v>1136.2999999999997</v>
      </c>
      <c r="AA18" s="107">
        <f t="shared" si="12"/>
        <v>0.75</v>
      </c>
      <c r="AB18" s="107">
        <f t="shared" si="13"/>
        <v>1.1299999999999999</v>
      </c>
      <c r="AC18" s="107">
        <f t="shared" si="14"/>
        <v>0.75</v>
      </c>
      <c r="AD18" s="107">
        <f t="shared" si="15"/>
        <v>0.75</v>
      </c>
      <c r="AE18" s="107">
        <f>4.2+V18</f>
        <v>5.33</v>
      </c>
      <c r="AF18" s="107">
        <f t="shared" si="16"/>
        <v>1.1299999999999999</v>
      </c>
      <c r="AG18" s="107">
        <f t="shared" si="17"/>
        <v>9.84</v>
      </c>
      <c r="AH18" s="107">
        <f t="shared" si="18"/>
        <v>541.20000000000005</v>
      </c>
      <c r="AI18" s="107">
        <f t="shared" si="19"/>
        <v>30.499999999999993</v>
      </c>
      <c r="AJ18" s="121">
        <f t="shared" si="20"/>
        <v>1677.4999999999998</v>
      </c>
      <c r="AM18" s="121">
        <f t="shared" si="21"/>
        <v>41.25</v>
      </c>
      <c r="AN18" s="121">
        <f t="shared" si="22"/>
        <v>82.5</v>
      </c>
      <c r="AO18" s="121">
        <f t="shared" si="23"/>
        <v>103.39999999999999</v>
      </c>
      <c r="AP18" s="121">
        <f t="shared" si="24"/>
        <v>82.5</v>
      </c>
      <c r="AQ18" s="107">
        <f t="shared" si="25"/>
        <v>62.149999999999991</v>
      </c>
      <c r="AR18" s="107">
        <f t="shared" si="26"/>
        <v>62.149999999999991</v>
      </c>
      <c r="AS18" s="107">
        <f t="shared" si="27"/>
        <v>82.5</v>
      </c>
      <c r="AT18" s="107">
        <f t="shared" si="28"/>
        <v>82.5</v>
      </c>
      <c r="AU18" s="107">
        <f t="shared" si="29"/>
        <v>82.5</v>
      </c>
      <c r="AV18" s="107">
        <f t="shared" si="30"/>
        <v>62.149999999999991</v>
      </c>
      <c r="AW18" s="107">
        <f t="shared" si="31"/>
        <v>62.149999999999991</v>
      </c>
      <c r="AX18" s="107">
        <f t="shared" si="32"/>
        <v>103.39999999999999</v>
      </c>
      <c r="AY18" s="107">
        <f t="shared" si="33"/>
        <v>82.5</v>
      </c>
      <c r="AZ18" s="107">
        <f t="shared" si="34"/>
        <v>62.149999999999991</v>
      </c>
      <c r="BA18" s="107">
        <f t="shared" si="35"/>
        <v>82.5</v>
      </c>
      <c r="BB18" s="122">
        <f t="shared" si="36"/>
        <v>1136.3</v>
      </c>
      <c r="BE18">
        <f t="shared" si="37"/>
        <v>293.14999999999998</v>
      </c>
      <c r="BF18" s="122">
        <f t="shared" si="38"/>
        <v>41.25</v>
      </c>
      <c r="BG18" s="122">
        <f t="shared" si="39"/>
        <v>62.149999999999991</v>
      </c>
    </row>
    <row r="19" spans="1:59" ht="21">
      <c r="A19" s="110" t="s">
        <v>200</v>
      </c>
      <c r="B19" s="248" t="s">
        <v>81</v>
      </c>
      <c r="C19" s="248"/>
      <c r="D19" s="248"/>
      <c r="E19" s="248"/>
      <c r="F19" s="107"/>
      <c r="G19" s="107">
        <v>105</v>
      </c>
      <c r="H19" s="107">
        <v>5.07</v>
      </c>
      <c r="I19" s="107">
        <v>6.34</v>
      </c>
      <c r="J19" s="107">
        <v>2.54</v>
      </c>
      <c r="K19" s="107">
        <f t="shared" si="0"/>
        <v>5.07</v>
      </c>
      <c r="L19" s="107">
        <f t="shared" si="1"/>
        <v>5.07</v>
      </c>
      <c r="M19" s="107">
        <f t="shared" si="2"/>
        <v>5.07</v>
      </c>
      <c r="N19" s="107">
        <f t="shared" si="3"/>
        <v>3.8</v>
      </c>
      <c r="O19" s="107">
        <f t="shared" si="4"/>
        <v>5.07</v>
      </c>
      <c r="P19" s="107">
        <f t="shared" si="5"/>
        <v>5.07</v>
      </c>
      <c r="Q19" s="107">
        <f t="shared" si="5"/>
        <v>5.07</v>
      </c>
      <c r="R19" s="107">
        <v>3.8</v>
      </c>
      <c r="S19" s="107">
        <f t="shared" si="6"/>
        <v>3.8</v>
      </c>
      <c r="T19" s="107">
        <f t="shared" si="7"/>
        <v>6.34</v>
      </c>
      <c r="U19" s="107"/>
      <c r="V19" s="107">
        <f t="shared" si="8"/>
        <v>3.8</v>
      </c>
      <c r="W19" s="113">
        <f t="shared" si="9"/>
        <v>3.8</v>
      </c>
      <c r="X19" s="107">
        <f t="shared" si="10"/>
        <v>69.709999999999994</v>
      </c>
      <c r="Y19" s="107">
        <f t="shared" si="11"/>
        <v>7319.5499999999993</v>
      </c>
      <c r="AA19" s="107">
        <f t="shared" si="12"/>
        <v>2.54</v>
      </c>
      <c r="AB19" s="107">
        <f t="shared" si="13"/>
        <v>3.8</v>
      </c>
      <c r="AC19" s="107">
        <f t="shared" si="14"/>
        <v>2.54</v>
      </c>
      <c r="AD19" s="107">
        <f t="shared" si="15"/>
        <v>2.54</v>
      </c>
      <c r="AE19" s="107">
        <f>14.2+V19</f>
        <v>18</v>
      </c>
      <c r="AF19" s="107">
        <f t="shared" si="16"/>
        <v>3.8</v>
      </c>
      <c r="AG19" s="107">
        <f t="shared" si="17"/>
        <v>33.22</v>
      </c>
      <c r="AH19" s="107">
        <f t="shared" si="18"/>
        <v>3488.1</v>
      </c>
      <c r="AI19" s="107">
        <f t="shared" si="19"/>
        <v>102.92999999999999</v>
      </c>
      <c r="AJ19" s="121">
        <f t="shared" si="20"/>
        <v>10807.65</v>
      </c>
      <c r="AM19" s="121">
        <f t="shared" si="21"/>
        <v>266.7</v>
      </c>
      <c r="AN19" s="121">
        <f t="shared" si="22"/>
        <v>532.35</v>
      </c>
      <c r="AO19" s="121">
        <f t="shared" si="23"/>
        <v>665.69999999999993</v>
      </c>
      <c r="AP19" s="121">
        <f t="shared" si="24"/>
        <v>532.35</v>
      </c>
      <c r="AQ19" s="107">
        <f t="shared" si="25"/>
        <v>399</v>
      </c>
      <c r="AR19" s="107">
        <f t="shared" si="26"/>
        <v>399</v>
      </c>
      <c r="AS19" s="107">
        <f t="shared" si="27"/>
        <v>532.35</v>
      </c>
      <c r="AT19" s="107">
        <f t="shared" si="28"/>
        <v>532.35</v>
      </c>
      <c r="AU19" s="107">
        <f t="shared" si="29"/>
        <v>532.35</v>
      </c>
      <c r="AV19" s="107">
        <f t="shared" si="30"/>
        <v>399</v>
      </c>
      <c r="AW19" s="107">
        <f t="shared" si="31"/>
        <v>399</v>
      </c>
      <c r="AX19" s="107">
        <f t="shared" si="32"/>
        <v>665.69999999999993</v>
      </c>
      <c r="AY19" s="107">
        <f t="shared" si="33"/>
        <v>532.35</v>
      </c>
      <c r="AZ19" s="107">
        <f t="shared" si="34"/>
        <v>399</v>
      </c>
      <c r="BA19" s="107">
        <f t="shared" si="35"/>
        <v>532.35</v>
      </c>
      <c r="BB19" s="122">
        <f t="shared" si="36"/>
        <v>7319.55</v>
      </c>
      <c r="BE19">
        <f t="shared" si="37"/>
        <v>1890</v>
      </c>
      <c r="BF19" s="122">
        <f t="shared" si="38"/>
        <v>266.7</v>
      </c>
      <c r="BG19" s="122">
        <f t="shared" si="39"/>
        <v>399</v>
      </c>
    </row>
    <row r="20" spans="1:59" ht="21">
      <c r="A20" s="110" t="s">
        <v>201</v>
      </c>
      <c r="B20" s="248" t="s">
        <v>202</v>
      </c>
      <c r="C20" s="248"/>
      <c r="D20" s="248"/>
      <c r="E20" s="248"/>
      <c r="F20" s="107"/>
      <c r="G20" s="107">
        <v>80</v>
      </c>
      <c r="H20" s="107">
        <v>6.25</v>
      </c>
      <c r="I20" s="107">
        <v>7.82</v>
      </c>
      <c r="J20" s="107">
        <v>3.13</v>
      </c>
      <c r="K20" s="107">
        <f t="shared" si="0"/>
        <v>6.25</v>
      </c>
      <c r="L20" s="107">
        <f t="shared" si="1"/>
        <v>6.25</v>
      </c>
      <c r="M20" s="107">
        <f t="shared" si="2"/>
        <v>6.25</v>
      </c>
      <c r="N20" s="107">
        <f t="shared" si="3"/>
        <v>4.6900000000000004</v>
      </c>
      <c r="O20" s="107">
        <f t="shared" si="4"/>
        <v>6.25</v>
      </c>
      <c r="P20" s="107">
        <f t="shared" si="5"/>
        <v>6.25</v>
      </c>
      <c r="Q20" s="107">
        <f t="shared" si="5"/>
        <v>6.25</v>
      </c>
      <c r="R20" s="107">
        <v>4.6900000000000004</v>
      </c>
      <c r="S20" s="107">
        <f t="shared" si="6"/>
        <v>4.6900000000000004</v>
      </c>
      <c r="T20" s="107">
        <f t="shared" si="7"/>
        <v>7.82</v>
      </c>
      <c r="U20" s="107"/>
      <c r="V20" s="107">
        <f t="shared" si="8"/>
        <v>4.6900000000000004</v>
      </c>
      <c r="W20" s="113">
        <f t="shared" si="9"/>
        <v>4.6900000000000004</v>
      </c>
      <c r="X20" s="107">
        <f t="shared" si="10"/>
        <v>85.97</v>
      </c>
      <c r="Y20" s="107">
        <f t="shared" si="11"/>
        <v>6877.6</v>
      </c>
      <c r="AA20" s="107">
        <f t="shared" si="12"/>
        <v>3.13</v>
      </c>
      <c r="AB20" s="107">
        <f t="shared" si="13"/>
        <v>4.6900000000000004</v>
      </c>
      <c r="AC20" s="107">
        <f t="shared" si="14"/>
        <v>3.13</v>
      </c>
      <c r="AD20" s="107">
        <f t="shared" si="15"/>
        <v>3.13</v>
      </c>
      <c r="AE20" s="107">
        <f>17.5+V20</f>
        <v>22.19</v>
      </c>
      <c r="AF20" s="107">
        <f t="shared" si="16"/>
        <v>4.6900000000000004</v>
      </c>
      <c r="AG20" s="107">
        <f t="shared" si="17"/>
        <v>40.959999999999994</v>
      </c>
      <c r="AH20" s="107">
        <f t="shared" si="18"/>
        <v>3276.7999999999993</v>
      </c>
      <c r="AI20" s="107">
        <f t="shared" si="19"/>
        <v>126.92999999999999</v>
      </c>
      <c r="AJ20" s="121">
        <f t="shared" si="20"/>
        <v>10154.4</v>
      </c>
      <c r="AM20" s="121">
        <f t="shared" si="21"/>
        <v>250.39999999999998</v>
      </c>
      <c r="AN20" s="121">
        <f t="shared" si="22"/>
        <v>500</v>
      </c>
      <c r="AO20" s="121">
        <f t="shared" si="23"/>
        <v>625.6</v>
      </c>
      <c r="AP20" s="121">
        <f t="shared" si="24"/>
        <v>500</v>
      </c>
      <c r="AQ20" s="107">
        <f t="shared" si="25"/>
        <v>375.20000000000005</v>
      </c>
      <c r="AR20" s="107">
        <f t="shared" si="26"/>
        <v>375.20000000000005</v>
      </c>
      <c r="AS20" s="107">
        <f t="shared" si="27"/>
        <v>500</v>
      </c>
      <c r="AT20" s="107">
        <f t="shared" si="28"/>
        <v>500</v>
      </c>
      <c r="AU20" s="107">
        <f t="shared" si="29"/>
        <v>500</v>
      </c>
      <c r="AV20" s="107">
        <f t="shared" si="30"/>
        <v>375.20000000000005</v>
      </c>
      <c r="AW20" s="107">
        <f t="shared" si="31"/>
        <v>375.20000000000005</v>
      </c>
      <c r="AX20" s="107">
        <f t="shared" si="32"/>
        <v>625.6</v>
      </c>
      <c r="AY20" s="107">
        <f t="shared" si="33"/>
        <v>500</v>
      </c>
      <c r="AZ20" s="107">
        <f t="shared" si="34"/>
        <v>375.20000000000005</v>
      </c>
      <c r="BA20" s="107">
        <f t="shared" si="35"/>
        <v>500</v>
      </c>
      <c r="BB20" s="122">
        <f t="shared" si="36"/>
        <v>6877.5999999999995</v>
      </c>
      <c r="BE20">
        <f t="shared" si="37"/>
        <v>1775.2</v>
      </c>
      <c r="BF20" s="122">
        <f t="shared" si="38"/>
        <v>250.39999999999998</v>
      </c>
      <c r="BG20" s="122">
        <f t="shared" si="39"/>
        <v>375.20000000000005</v>
      </c>
    </row>
    <row r="21" spans="1:59" ht="21">
      <c r="A21" s="110" t="s">
        <v>203</v>
      </c>
      <c r="B21" s="248" t="s">
        <v>84</v>
      </c>
      <c r="C21" s="248"/>
      <c r="D21" s="248"/>
      <c r="E21" s="248"/>
      <c r="F21" s="107"/>
      <c r="G21" s="107">
        <v>20</v>
      </c>
      <c r="H21" s="107">
        <v>1</v>
      </c>
      <c r="I21" s="107">
        <v>1</v>
      </c>
      <c r="J21" s="107">
        <v>1</v>
      </c>
      <c r="K21" s="107">
        <f t="shared" si="0"/>
        <v>1</v>
      </c>
      <c r="L21" s="107">
        <f t="shared" si="1"/>
        <v>1</v>
      </c>
      <c r="M21" s="107">
        <f t="shared" si="2"/>
        <v>1</v>
      </c>
      <c r="N21" s="107">
        <f t="shared" si="3"/>
        <v>1</v>
      </c>
      <c r="O21" s="107">
        <f t="shared" si="4"/>
        <v>1</v>
      </c>
      <c r="P21" s="107">
        <f t="shared" si="5"/>
        <v>1</v>
      </c>
      <c r="Q21" s="107">
        <f t="shared" si="5"/>
        <v>1</v>
      </c>
      <c r="R21" s="107">
        <v>1</v>
      </c>
      <c r="S21" s="107">
        <f t="shared" si="6"/>
        <v>1</v>
      </c>
      <c r="T21" s="107">
        <f t="shared" si="7"/>
        <v>1</v>
      </c>
      <c r="U21" s="107"/>
      <c r="V21" s="107">
        <f t="shared" si="8"/>
        <v>1</v>
      </c>
      <c r="W21" s="113">
        <f t="shared" si="9"/>
        <v>1</v>
      </c>
      <c r="X21" s="107">
        <f t="shared" si="10"/>
        <v>15</v>
      </c>
      <c r="Y21" s="107">
        <f t="shared" si="11"/>
        <v>300</v>
      </c>
      <c r="AA21" s="107">
        <f t="shared" si="12"/>
        <v>1</v>
      </c>
      <c r="AB21" s="107">
        <f t="shared" si="13"/>
        <v>1</v>
      </c>
      <c r="AC21" s="107">
        <f t="shared" si="14"/>
        <v>1</v>
      </c>
      <c r="AD21" s="107">
        <f t="shared" si="15"/>
        <v>1</v>
      </c>
      <c r="AE21" s="107">
        <v>4</v>
      </c>
      <c r="AF21" s="107">
        <f t="shared" si="16"/>
        <v>1</v>
      </c>
      <c r="AG21" s="107">
        <f t="shared" si="17"/>
        <v>9</v>
      </c>
      <c r="AH21" s="107">
        <f t="shared" si="18"/>
        <v>180</v>
      </c>
      <c r="AI21" s="107">
        <f t="shared" si="19"/>
        <v>24</v>
      </c>
      <c r="AJ21" s="121">
        <f t="shared" si="20"/>
        <v>480</v>
      </c>
      <c r="AM21" s="121">
        <f t="shared" si="21"/>
        <v>20</v>
      </c>
      <c r="AN21" s="121">
        <f t="shared" si="22"/>
        <v>20</v>
      </c>
      <c r="AO21" s="121">
        <f t="shared" si="23"/>
        <v>20</v>
      </c>
      <c r="AP21" s="121">
        <f t="shared" si="24"/>
        <v>20</v>
      </c>
      <c r="AQ21" s="107">
        <f t="shared" si="25"/>
        <v>20</v>
      </c>
      <c r="AR21" s="107">
        <f t="shared" si="26"/>
        <v>20</v>
      </c>
      <c r="AS21" s="107">
        <f t="shared" si="27"/>
        <v>20</v>
      </c>
      <c r="AT21" s="107">
        <f t="shared" si="28"/>
        <v>20</v>
      </c>
      <c r="AU21" s="107">
        <f t="shared" si="29"/>
        <v>20</v>
      </c>
      <c r="AV21" s="107">
        <f t="shared" si="30"/>
        <v>20</v>
      </c>
      <c r="AW21" s="107">
        <f t="shared" si="31"/>
        <v>20</v>
      </c>
      <c r="AX21" s="107">
        <f t="shared" si="32"/>
        <v>20</v>
      </c>
      <c r="AY21" s="107">
        <f t="shared" si="33"/>
        <v>20</v>
      </c>
      <c r="AZ21" s="107">
        <f t="shared" si="34"/>
        <v>20</v>
      </c>
      <c r="BA21" s="107">
        <f t="shared" si="35"/>
        <v>20</v>
      </c>
      <c r="BB21" s="122">
        <f t="shared" si="36"/>
        <v>300</v>
      </c>
      <c r="BE21">
        <f t="shared" si="37"/>
        <v>80</v>
      </c>
      <c r="BF21" s="122">
        <f t="shared" si="38"/>
        <v>20</v>
      </c>
      <c r="BG21" s="122">
        <f t="shared" si="39"/>
        <v>20</v>
      </c>
    </row>
    <row r="22" spans="1:59" ht="21">
      <c r="A22" s="110" t="s">
        <v>204</v>
      </c>
      <c r="B22" s="248" t="s">
        <v>205</v>
      </c>
      <c r="C22" s="248"/>
      <c r="D22" s="248"/>
      <c r="E22" s="248"/>
      <c r="F22" s="107"/>
      <c r="G22" s="107">
        <v>80</v>
      </c>
      <c r="H22" s="107">
        <v>7.04</v>
      </c>
      <c r="I22" s="107">
        <v>8.8000000000000007</v>
      </c>
      <c r="J22" s="107">
        <v>3.52</v>
      </c>
      <c r="K22" s="107">
        <f t="shared" si="0"/>
        <v>7.04</v>
      </c>
      <c r="L22" s="107">
        <f t="shared" si="1"/>
        <v>7.04</v>
      </c>
      <c r="M22" s="107">
        <f t="shared" si="2"/>
        <v>7.04</v>
      </c>
      <c r="N22" s="107">
        <f t="shared" si="3"/>
        <v>5.28</v>
      </c>
      <c r="O22" s="107">
        <f t="shared" si="4"/>
        <v>7.04</v>
      </c>
      <c r="P22" s="107">
        <f t="shared" si="5"/>
        <v>7.04</v>
      </c>
      <c r="Q22" s="107">
        <f t="shared" si="5"/>
        <v>7.04</v>
      </c>
      <c r="R22" s="107">
        <v>5.28</v>
      </c>
      <c r="S22" s="107">
        <f t="shared" si="6"/>
        <v>5.28</v>
      </c>
      <c r="T22" s="107">
        <f t="shared" si="7"/>
        <v>8.8000000000000007</v>
      </c>
      <c r="U22" s="107"/>
      <c r="V22" s="107">
        <f t="shared" si="8"/>
        <v>5.28</v>
      </c>
      <c r="W22" s="113">
        <f t="shared" si="9"/>
        <v>5.28</v>
      </c>
      <c r="X22" s="107">
        <f t="shared" si="10"/>
        <v>96.8</v>
      </c>
      <c r="Y22" s="107">
        <f t="shared" si="11"/>
        <v>7744</v>
      </c>
      <c r="AA22" s="107">
        <f t="shared" si="12"/>
        <v>3.52</v>
      </c>
      <c r="AB22" s="107">
        <f t="shared" si="13"/>
        <v>5.28</v>
      </c>
      <c r="AC22" s="107">
        <f t="shared" si="14"/>
        <v>3.52</v>
      </c>
      <c r="AD22" s="107">
        <f t="shared" si="15"/>
        <v>3.52</v>
      </c>
      <c r="AE22" s="107">
        <f>19.71+V22</f>
        <v>24.990000000000002</v>
      </c>
      <c r="AF22" s="107">
        <f t="shared" si="16"/>
        <v>5.28</v>
      </c>
      <c r="AG22" s="107">
        <f t="shared" si="17"/>
        <v>46.11</v>
      </c>
      <c r="AH22" s="107">
        <f t="shared" si="18"/>
        <v>3688.8</v>
      </c>
      <c r="AI22" s="107">
        <f t="shared" si="19"/>
        <v>142.91</v>
      </c>
      <c r="AJ22" s="121">
        <f t="shared" si="20"/>
        <v>11432.8</v>
      </c>
      <c r="AM22" s="121">
        <f t="shared" si="21"/>
        <v>281.60000000000002</v>
      </c>
      <c r="AN22" s="121">
        <f t="shared" si="22"/>
        <v>563.20000000000005</v>
      </c>
      <c r="AO22" s="121">
        <f t="shared" si="23"/>
        <v>704</v>
      </c>
      <c r="AP22" s="121">
        <f t="shared" si="24"/>
        <v>563.20000000000005</v>
      </c>
      <c r="AQ22" s="107">
        <f t="shared" si="25"/>
        <v>422.40000000000003</v>
      </c>
      <c r="AR22" s="107">
        <f t="shared" si="26"/>
        <v>422.40000000000003</v>
      </c>
      <c r="AS22" s="107">
        <f t="shared" si="27"/>
        <v>563.20000000000005</v>
      </c>
      <c r="AT22" s="107">
        <f t="shared" si="28"/>
        <v>563.20000000000005</v>
      </c>
      <c r="AU22" s="107">
        <f t="shared" si="29"/>
        <v>563.20000000000005</v>
      </c>
      <c r="AV22" s="107">
        <f t="shared" si="30"/>
        <v>422.40000000000003</v>
      </c>
      <c r="AW22" s="107">
        <f t="shared" si="31"/>
        <v>422.40000000000003</v>
      </c>
      <c r="AX22" s="107">
        <f t="shared" si="32"/>
        <v>704</v>
      </c>
      <c r="AY22" s="107">
        <f t="shared" si="33"/>
        <v>563.20000000000005</v>
      </c>
      <c r="AZ22" s="107">
        <f t="shared" si="34"/>
        <v>422.40000000000003</v>
      </c>
      <c r="BA22" s="107">
        <f t="shared" si="35"/>
        <v>563.20000000000005</v>
      </c>
      <c r="BB22" s="122">
        <f t="shared" si="36"/>
        <v>7743.9999999999982</v>
      </c>
      <c r="BE22">
        <f t="shared" si="37"/>
        <v>1999.2000000000003</v>
      </c>
      <c r="BF22" s="122">
        <f t="shared" si="38"/>
        <v>281.60000000000002</v>
      </c>
      <c r="BG22" s="122">
        <f t="shared" si="39"/>
        <v>422.40000000000003</v>
      </c>
    </row>
    <row r="23" spans="1:59" ht="21">
      <c r="A23" s="110" t="s">
        <v>206</v>
      </c>
      <c r="B23" s="249" t="s">
        <v>143</v>
      </c>
      <c r="C23" s="248"/>
      <c r="D23" s="248"/>
      <c r="E23" s="248"/>
      <c r="F23" s="107"/>
      <c r="G23" s="107">
        <v>60</v>
      </c>
      <c r="H23" s="107">
        <v>3.64</v>
      </c>
      <c r="I23" s="107">
        <v>4.55</v>
      </c>
      <c r="J23" s="107">
        <v>1.82</v>
      </c>
      <c r="K23" s="107">
        <f t="shared" si="0"/>
        <v>3.64</v>
      </c>
      <c r="L23" s="107">
        <f t="shared" si="1"/>
        <v>3.64</v>
      </c>
      <c r="M23" s="107">
        <f t="shared" si="2"/>
        <v>3.64</v>
      </c>
      <c r="N23" s="107">
        <f t="shared" si="3"/>
        <v>2.73</v>
      </c>
      <c r="O23" s="107">
        <f t="shared" si="4"/>
        <v>3.64</v>
      </c>
      <c r="P23" s="107">
        <f t="shared" si="5"/>
        <v>3.64</v>
      </c>
      <c r="Q23" s="107">
        <f t="shared" si="5"/>
        <v>3.64</v>
      </c>
      <c r="R23" s="107">
        <v>2.73</v>
      </c>
      <c r="S23" s="107">
        <f t="shared" si="6"/>
        <v>2.73</v>
      </c>
      <c r="T23" s="107">
        <f t="shared" si="7"/>
        <v>4.55</v>
      </c>
      <c r="U23" s="107"/>
      <c r="V23" s="107">
        <f t="shared" si="8"/>
        <v>2.73</v>
      </c>
      <c r="W23" s="113">
        <f t="shared" si="9"/>
        <v>2.73</v>
      </c>
      <c r="X23" s="107">
        <f t="shared" si="10"/>
        <v>50.049999999999983</v>
      </c>
      <c r="Y23" s="107">
        <f t="shared" si="11"/>
        <v>3002.9999999999991</v>
      </c>
      <c r="AA23" s="107">
        <f t="shared" si="12"/>
        <v>1.82</v>
      </c>
      <c r="AB23" s="107">
        <f t="shared" si="13"/>
        <v>2.73</v>
      </c>
      <c r="AC23" s="107">
        <f t="shared" si="14"/>
        <v>1.82</v>
      </c>
      <c r="AD23" s="107">
        <f t="shared" si="15"/>
        <v>1.82</v>
      </c>
      <c r="AE23" s="107">
        <f>10.19+V23</f>
        <v>12.92</v>
      </c>
      <c r="AF23" s="107">
        <f t="shared" si="16"/>
        <v>2.73</v>
      </c>
      <c r="AG23" s="107">
        <f t="shared" si="17"/>
        <v>23.84</v>
      </c>
      <c r="AH23" s="107">
        <f t="shared" si="18"/>
        <v>1430.4</v>
      </c>
      <c r="AI23" s="107">
        <f t="shared" si="19"/>
        <v>73.889999999999986</v>
      </c>
      <c r="AJ23" s="121">
        <f t="shared" si="20"/>
        <v>4433.3999999999996</v>
      </c>
      <c r="AM23" s="121">
        <f t="shared" si="21"/>
        <v>109.2</v>
      </c>
      <c r="AN23" s="121">
        <f t="shared" si="22"/>
        <v>218.4</v>
      </c>
      <c r="AO23" s="121">
        <f t="shared" si="23"/>
        <v>273</v>
      </c>
      <c r="AP23" s="121">
        <f t="shared" si="24"/>
        <v>218.4</v>
      </c>
      <c r="AQ23" s="107">
        <f t="shared" si="25"/>
        <v>163.80000000000001</v>
      </c>
      <c r="AR23" s="107">
        <f t="shared" si="26"/>
        <v>163.80000000000001</v>
      </c>
      <c r="AS23" s="107">
        <f t="shared" si="27"/>
        <v>218.4</v>
      </c>
      <c r="AT23" s="107">
        <f t="shared" si="28"/>
        <v>218.4</v>
      </c>
      <c r="AU23" s="107">
        <f t="shared" si="29"/>
        <v>218.4</v>
      </c>
      <c r="AV23" s="107">
        <f t="shared" si="30"/>
        <v>163.80000000000001</v>
      </c>
      <c r="AW23" s="107">
        <f t="shared" si="31"/>
        <v>163.80000000000001</v>
      </c>
      <c r="AX23" s="107">
        <f t="shared" si="32"/>
        <v>273</v>
      </c>
      <c r="AY23" s="107">
        <f t="shared" si="33"/>
        <v>218.4</v>
      </c>
      <c r="AZ23" s="107">
        <f t="shared" si="34"/>
        <v>163.80000000000001</v>
      </c>
      <c r="BA23" s="107">
        <f t="shared" si="35"/>
        <v>218.4</v>
      </c>
      <c r="BB23" s="122">
        <f t="shared" si="36"/>
        <v>3003.0000000000005</v>
      </c>
      <c r="BE23">
        <f t="shared" si="37"/>
        <v>775.2</v>
      </c>
      <c r="BF23" s="122">
        <f t="shared" si="38"/>
        <v>109.2</v>
      </c>
      <c r="BG23" s="122">
        <f t="shared" si="39"/>
        <v>163.80000000000001</v>
      </c>
    </row>
    <row r="24" spans="1:59" ht="21">
      <c r="A24" s="110" t="s">
        <v>207</v>
      </c>
      <c r="B24" s="248" t="s">
        <v>208</v>
      </c>
      <c r="C24" s="248"/>
      <c r="D24" s="248"/>
      <c r="E24" s="248"/>
      <c r="F24" s="107"/>
      <c r="G24" s="107">
        <v>55</v>
      </c>
      <c r="H24" s="107">
        <v>2.3199999999999998</v>
      </c>
      <c r="I24" s="107">
        <v>2.9</v>
      </c>
      <c r="J24" s="107">
        <v>1.1599999999999999</v>
      </c>
      <c r="K24" s="107">
        <f t="shared" si="0"/>
        <v>2.3199999999999998</v>
      </c>
      <c r="L24" s="107">
        <f t="shared" si="1"/>
        <v>2.3199999999999998</v>
      </c>
      <c r="M24" s="107">
        <f t="shared" si="2"/>
        <v>2.3199999999999998</v>
      </c>
      <c r="N24" s="107">
        <f t="shared" si="3"/>
        <v>1.74</v>
      </c>
      <c r="O24" s="107">
        <f t="shared" si="4"/>
        <v>2.3199999999999998</v>
      </c>
      <c r="P24" s="107">
        <f t="shared" si="5"/>
        <v>2.3199999999999998</v>
      </c>
      <c r="Q24" s="107">
        <f t="shared" si="5"/>
        <v>2.3199999999999998</v>
      </c>
      <c r="R24" s="107">
        <v>1.74</v>
      </c>
      <c r="S24" s="107">
        <f t="shared" si="6"/>
        <v>1.74</v>
      </c>
      <c r="T24" s="107">
        <f t="shared" si="7"/>
        <v>2.9</v>
      </c>
      <c r="U24" s="107"/>
      <c r="V24" s="107">
        <f t="shared" si="8"/>
        <v>1.74</v>
      </c>
      <c r="W24" s="113">
        <f t="shared" si="9"/>
        <v>1.74</v>
      </c>
      <c r="X24" s="107">
        <f t="shared" si="10"/>
        <v>31.899999999999991</v>
      </c>
      <c r="Y24" s="107">
        <f t="shared" si="11"/>
        <v>1754.4999999999995</v>
      </c>
      <c r="AA24" s="107">
        <f t="shared" si="12"/>
        <v>1.1599999999999999</v>
      </c>
      <c r="AB24" s="107">
        <f t="shared" si="13"/>
        <v>1.74</v>
      </c>
      <c r="AC24" s="107">
        <f t="shared" si="14"/>
        <v>1.1599999999999999</v>
      </c>
      <c r="AD24" s="107">
        <f t="shared" si="15"/>
        <v>1.1599999999999999</v>
      </c>
      <c r="AE24" s="107">
        <f>6.49+V24</f>
        <v>8.23</v>
      </c>
      <c r="AF24" s="107">
        <f t="shared" si="16"/>
        <v>1.74</v>
      </c>
      <c r="AG24" s="107">
        <f t="shared" si="17"/>
        <v>15.19</v>
      </c>
      <c r="AH24" s="107">
        <f t="shared" si="18"/>
        <v>835.44999999999993</v>
      </c>
      <c r="AI24" s="107">
        <f t="shared" si="19"/>
        <v>47.089999999999989</v>
      </c>
      <c r="AJ24" s="121">
        <f t="shared" si="20"/>
        <v>2589.9499999999994</v>
      </c>
      <c r="AM24" s="121">
        <f t="shared" si="21"/>
        <v>63.8</v>
      </c>
      <c r="AN24" s="121">
        <f t="shared" si="22"/>
        <v>127.6</v>
      </c>
      <c r="AO24" s="121">
        <f t="shared" si="23"/>
        <v>159.5</v>
      </c>
      <c r="AP24" s="121">
        <f t="shared" si="24"/>
        <v>127.6</v>
      </c>
      <c r="AQ24" s="107">
        <f t="shared" si="25"/>
        <v>95.7</v>
      </c>
      <c r="AR24" s="107">
        <f t="shared" si="26"/>
        <v>95.7</v>
      </c>
      <c r="AS24" s="107">
        <f t="shared" si="27"/>
        <v>127.6</v>
      </c>
      <c r="AT24" s="107">
        <f t="shared" si="28"/>
        <v>127.6</v>
      </c>
      <c r="AU24" s="107">
        <f t="shared" si="29"/>
        <v>127.6</v>
      </c>
      <c r="AV24" s="107">
        <f t="shared" si="30"/>
        <v>95.7</v>
      </c>
      <c r="AW24" s="107">
        <f t="shared" si="31"/>
        <v>95.7</v>
      </c>
      <c r="AX24" s="107">
        <f t="shared" si="32"/>
        <v>159.5</v>
      </c>
      <c r="AY24" s="107">
        <f t="shared" si="33"/>
        <v>127.6</v>
      </c>
      <c r="AZ24" s="107">
        <f t="shared" si="34"/>
        <v>95.7</v>
      </c>
      <c r="BA24" s="107">
        <f t="shared" si="35"/>
        <v>127.6</v>
      </c>
      <c r="BB24" s="122">
        <f t="shared" si="36"/>
        <v>1754.5</v>
      </c>
      <c r="BE24">
        <f t="shared" si="37"/>
        <v>452.65000000000003</v>
      </c>
      <c r="BF24" s="122">
        <f t="shared" si="38"/>
        <v>63.8</v>
      </c>
      <c r="BG24" s="122">
        <f t="shared" si="39"/>
        <v>95.7</v>
      </c>
    </row>
    <row r="25" spans="1:59" ht="21">
      <c r="A25" s="110" t="s">
        <v>209</v>
      </c>
      <c r="B25" s="248" t="s">
        <v>210</v>
      </c>
      <c r="C25" s="248"/>
      <c r="D25" s="248"/>
      <c r="E25" s="248"/>
      <c r="F25" s="107"/>
      <c r="G25" s="107">
        <v>145</v>
      </c>
      <c r="H25" s="107">
        <v>5</v>
      </c>
      <c r="I25" s="107">
        <v>5</v>
      </c>
      <c r="J25" s="107">
        <v>3</v>
      </c>
      <c r="K25" s="107">
        <f t="shared" si="0"/>
        <v>5</v>
      </c>
      <c r="L25" s="107">
        <f t="shared" si="1"/>
        <v>5</v>
      </c>
      <c r="M25" s="107">
        <f t="shared" si="2"/>
        <v>5</v>
      </c>
      <c r="N25" s="107">
        <f t="shared" si="3"/>
        <v>4</v>
      </c>
      <c r="O25" s="107">
        <f t="shared" si="4"/>
        <v>5</v>
      </c>
      <c r="P25" s="107">
        <f t="shared" si="5"/>
        <v>5</v>
      </c>
      <c r="Q25" s="107">
        <f t="shared" si="5"/>
        <v>5</v>
      </c>
      <c r="R25" s="107">
        <v>4</v>
      </c>
      <c r="S25" s="107">
        <f t="shared" si="6"/>
        <v>4</v>
      </c>
      <c r="T25" s="107">
        <f t="shared" si="7"/>
        <v>5</v>
      </c>
      <c r="U25" s="107"/>
      <c r="V25" s="107">
        <f t="shared" si="8"/>
        <v>4</v>
      </c>
      <c r="W25" s="113">
        <f t="shared" si="9"/>
        <v>4</v>
      </c>
      <c r="X25" s="107">
        <f t="shared" si="10"/>
        <v>68</v>
      </c>
      <c r="Y25" s="107">
        <f t="shared" si="11"/>
        <v>9860</v>
      </c>
      <c r="AA25" s="107">
        <f t="shared" si="12"/>
        <v>3</v>
      </c>
      <c r="AB25" s="107">
        <f t="shared" si="13"/>
        <v>4</v>
      </c>
      <c r="AC25" s="107">
        <f t="shared" si="14"/>
        <v>3</v>
      </c>
      <c r="AD25" s="107">
        <f t="shared" si="15"/>
        <v>3</v>
      </c>
      <c r="AE25" s="107">
        <f>14+V25</f>
        <v>18</v>
      </c>
      <c r="AF25" s="107">
        <f t="shared" si="16"/>
        <v>4</v>
      </c>
      <c r="AG25" s="107">
        <f t="shared" si="17"/>
        <v>35</v>
      </c>
      <c r="AH25" s="107">
        <f t="shared" si="18"/>
        <v>5075</v>
      </c>
      <c r="AI25" s="107">
        <f t="shared" si="19"/>
        <v>103</v>
      </c>
      <c r="AJ25" s="121">
        <f t="shared" si="20"/>
        <v>14935</v>
      </c>
      <c r="AM25" s="121">
        <f t="shared" si="21"/>
        <v>435</v>
      </c>
      <c r="AN25" s="121">
        <f t="shared" si="22"/>
        <v>725</v>
      </c>
      <c r="AO25" s="121">
        <f t="shared" si="23"/>
        <v>725</v>
      </c>
      <c r="AP25" s="121">
        <f t="shared" si="24"/>
        <v>725</v>
      </c>
      <c r="AQ25" s="107">
        <f t="shared" si="25"/>
        <v>580</v>
      </c>
      <c r="AR25" s="107">
        <f t="shared" si="26"/>
        <v>580</v>
      </c>
      <c r="AS25" s="107">
        <f t="shared" si="27"/>
        <v>725</v>
      </c>
      <c r="AT25" s="107">
        <f t="shared" si="28"/>
        <v>725</v>
      </c>
      <c r="AU25" s="107">
        <f t="shared" si="29"/>
        <v>725</v>
      </c>
      <c r="AV25" s="107">
        <f t="shared" si="30"/>
        <v>580</v>
      </c>
      <c r="AW25" s="107">
        <f t="shared" si="31"/>
        <v>580</v>
      </c>
      <c r="AX25" s="107">
        <f t="shared" si="32"/>
        <v>725</v>
      </c>
      <c r="AY25" s="107">
        <f t="shared" si="33"/>
        <v>725</v>
      </c>
      <c r="AZ25" s="107">
        <f t="shared" si="34"/>
        <v>580</v>
      </c>
      <c r="BA25" s="107">
        <f t="shared" si="35"/>
        <v>725</v>
      </c>
      <c r="BB25" s="122">
        <f t="shared" si="36"/>
        <v>9860</v>
      </c>
      <c r="BE25">
        <f t="shared" si="37"/>
        <v>2610</v>
      </c>
      <c r="BF25" s="122">
        <f t="shared" si="38"/>
        <v>435</v>
      </c>
      <c r="BG25" s="122">
        <f t="shared" si="39"/>
        <v>580</v>
      </c>
    </row>
    <row r="26" spans="1:59" ht="21">
      <c r="A26" s="110" t="s">
        <v>211</v>
      </c>
      <c r="B26" s="248" t="s">
        <v>253</v>
      </c>
      <c r="C26" s="248"/>
      <c r="D26" s="248"/>
      <c r="E26" s="248"/>
      <c r="F26" s="107"/>
      <c r="G26" s="107">
        <v>70</v>
      </c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>
        <f t="shared" si="8"/>
        <v>0</v>
      </c>
      <c r="W26" s="113">
        <f t="shared" si="9"/>
        <v>0</v>
      </c>
      <c r="X26" s="107">
        <f t="shared" si="10"/>
        <v>0</v>
      </c>
      <c r="Y26" s="107">
        <f t="shared" si="11"/>
        <v>0</v>
      </c>
      <c r="AA26" s="107">
        <f t="shared" si="12"/>
        <v>0</v>
      </c>
      <c r="AB26" s="107">
        <f t="shared" si="13"/>
        <v>0</v>
      </c>
      <c r="AC26" s="107">
        <f t="shared" si="14"/>
        <v>0</v>
      </c>
      <c r="AD26" s="107">
        <f t="shared" si="15"/>
        <v>0</v>
      </c>
      <c r="AE26" s="107"/>
      <c r="AF26" s="107">
        <f t="shared" si="16"/>
        <v>0</v>
      </c>
      <c r="AG26" s="107">
        <f t="shared" si="17"/>
        <v>0</v>
      </c>
      <c r="AH26" s="107">
        <f t="shared" si="18"/>
        <v>0</v>
      </c>
      <c r="AI26" s="107">
        <f t="shared" si="19"/>
        <v>0</v>
      </c>
      <c r="AJ26" s="121">
        <f t="shared" si="20"/>
        <v>0</v>
      </c>
      <c r="AM26" s="121">
        <f t="shared" si="21"/>
        <v>0</v>
      </c>
      <c r="AN26" s="121">
        <f t="shared" si="22"/>
        <v>0</v>
      </c>
      <c r="AO26" s="121">
        <f t="shared" si="23"/>
        <v>0</v>
      </c>
      <c r="AP26" s="121">
        <f t="shared" si="24"/>
        <v>0</v>
      </c>
      <c r="AQ26" s="107">
        <f t="shared" si="25"/>
        <v>0</v>
      </c>
      <c r="AR26" s="107">
        <f t="shared" si="26"/>
        <v>0</v>
      </c>
      <c r="AS26" s="107">
        <f t="shared" si="27"/>
        <v>0</v>
      </c>
      <c r="AT26" s="107">
        <f t="shared" si="28"/>
        <v>0</v>
      </c>
      <c r="AU26" s="107">
        <f t="shared" si="29"/>
        <v>0</v>
      </c>
      <c r="AV26" s="107">
        <f t="shared" si="30"/>
        <v>0</v>
      </c>
      <c r="AW26" s="107">
        <f t="shared" si="31"/>
        <v>0</v>
      </c>
      <c r="AX26" s="107">
        <f t="shared" si="32"/>
        <v>0</v>
      </c>
      <c r="AY26" s="107">
        <f t="shared" si="33"/>
        <v>0</v>
      </c>
      <c r="AZ26" s="107">
        <f t="shared" si="34"/>
        <v>0</v>
      </c>
      <c r="BA26" s="107">
        <f t="shared" si="35"/>
        <v>0</v>
      </c>
      <c r="BB26" s="122">
        <f t="shared" si="36"/>
        <v>0</v>
      </c>
      <c r="BE26">
        <f t="shared" si="37"/>
        <v>0</v>
      </c>
      <c r="BF26" s="122">
        <f t="shared" si="38"/>
        <v>0</v>
      </c>
      <c r="BG26" s="122">
        <f t="shared" si="39"/>
        <v>0</v>
      </c>
    </row>
    <row r="27" spans="1:59" ht="21">
      <c r="A27" s="110" t="s">
        <v>212</v>
      </c>
      <c r="B27" s="248" t="s">
        <v>213</v>
      </c>
      <c r="C27" s="248"/>
      <c r="D27" s="248"/>
      <c r="E27" s="248"/>
      <c r="F27" s="107"/>
      <c r="G27" s="107">
        <v>220</v>
      </c>
      <c r="H27" s="107">
        <v>3</v>
      </c>
      <c r="I27" s="107">
        <v>4</v>
      </c>
      <c r="J27" s="107">
        <v>2</v>
      </c>
      <c r="K27" s="107">
        <f t="shared" si="0"/>
        <v>3</v>
      </c>
      <c r="L27" s="107">
        <f t="shared" si="1"/>
        <v>3</v>
      </c>
      <c r="M27" s="107">
        <f t="shared" si="2"/>
        <v>3</v>
      </c>
      <c r="N27" s="107">
        <f t="shared" si="3"/>
        <v>2</v>
      </c>
      <c r="O27" s="107">
        <f t="shared" si="4"/>
        <v>3</v>
      </c>
      <c r="P27" s="107">
        <f t="shared" si="5"/>
        <v>3</v>
      </c>
      <c r="Q27" s="107">
        <f t="shared" si="5"/>
        <v>3</v>
      </c>
      <c r="R27" s="107">
        <v>2</v>
      </c>
      <c r="S27" s="107">
        <f t="shared" si="6"/>
        <v>2</v>
      </c>
      <c r="T27" s="107">
        <f t="shared" si="7"/>
        <v>4</v>
      </c>
      <c r="U27" s="107"/>
      <c r="V27" s="107">
        <f t="shared" si="8"/>
        <v>2</v>
      </c>
      <c r="W27" s="113">
        <f t="shared" si="9"/>
        <v>2</v>
      </c>
      <c r="X27" s="107">
        <f t="shared" si="10"/>
        <v>41</v>
      </c>
      <c r="Y27" s="107">
        <f t="shared" si="11"/>
        <v>9020</v>
      </c>
      <c r="AA27" s="107">
        <f t="shared" si="12"/>
        <v>2</v>
      </c>
      <c r="AB27" s="107">
        <f t="shared" si="13"/>
        <v>2</v>
      </c>
      <c r="AC27" s="107">
        <f t="shared" si="14"/>
        <v>2</v>
      </c>
      <c r="AD27" s="107">
        <f t="shared" si="15"/>
        <v>2</v>
      </c>
      <c r="AE27" s="107">
        <f>8+V27</f>
        <v>10</v>
      </c>
      <c r="AF27" s="107">
        <f t="shared" si="16"/>
        <v>2</v>
      </c>
      <c r="AG27" s="107">
        <f t="shared" si="17"/>
        <v>20</v>
      </c>
      <c r="AH27" s="107">
        <f t="shared" si="18"/>
        <v>4400</v>
      </c>
      <c r="AI27" s="107">
        <f t="shared" si="19"/>
        <v>61</v>
      </c>
      <c r="AJ27" s="121">
        <f t="shared" si="20"/>
        <v>13420</v>
      </c>
      <c r="AM27" s="121">
        <f t="shared" si="21"/>
        <v>440</v>
      </c>
      <c r="AN27" s="121">
        <f t="shared" si="22"/>
        <v>660</v>
      </c>
      <c r="AO27" s="121">
        <f t="shared" si="23"/>
        <v>880</v>
      </c>
      <c r="AP27" s="121">
        <f t="shared" si="24"/>
        <v>660</v>
      </c>
      <c r="AQ27" s="107">
        <f t="shared" si="25"/>
        <v>440</v>
      </c>
      <c r="AR27" s="107">
        <f t="shared" si="26"/>
        <v>440</v>
      </c>
      <c r="AS27" s="107">
        <f t="shared" si="27"/>
        <v>660</v>
      </c>
      <c r="AT27" s="107">
        <f t="shared" si="28"/>
        <v>660</v>
      </c>
      <c r="AU27" s="107">
        <f t="shared" si="29"/>
        <v>660</v>
      </c>
      <c r="AV27" s="107">
        <f t="shared" si="30"/>
        <v>440</v>
      </c>
      <c r="AW27" s="107">
        <f t="shared" si="31"/>
        <v>440</v>
      </c>
      <c r="AX27" s="107">
        <f t="shared" si="32"/>
        <v>880</v>
      </c>
      <c r="AY27" s="107">
        <f t="shared" si="33"/>
        <v>660</v>
      </c>
      <c r="AZ27" s="107">
        <f t="shared" si="34"/>
        <v>440</v>
      </c>
      <c r="BA27" s="107">
        <f t="shared" si="35"/>
        <v>660</v>
      </c>
      <c r="BB27" s="122">
        <f t="shared" si="36"/>
        <v>9020</v>
      </c>
      <c r="BE27">
        <f t="shared" si="37"/>
        <v>2200</v>
      </c>
      <c r="BF27" s="122">
        <f t="shared" si="38"/>
        <v>440</v>
      </c>
      <c r="BG27" s="122">
        <f t="shared" si="39"/>
        <v>440</v>
      </c>
    </row>
    <row r="28" spans="1:59" ht="21">
      <c r="A28" s="110" t="s">
        <v>214</v>
      </c>
      <c r="B28" s="248" t="s">
        <v>89</v>
      </c>
      <c r="C28" s="248"/>
      <c r="D28" s="248"/>
      <c r="E28" s="248"/>
      <c r="F28" s="107"/>
      <c r="G28" s="107">
        <v>550</v>
      </c>
      <c r="H28" s="107">
        <v>0.4</v>
      </c>
      <c r="I28" s="107">
        <v>0.5</v>
      </c>
      <c r="J28" s="107">
        <v>0.2</v>
      </c>
      <c r="K28" s="107">
        <f t="shared" si="0"/>
        <v>0.4</v>
      </c>
      <c r="L28" s="107">
        <f t="shared" si="1"/>
        <v>0.4</v>
      </c>
      <c r="M28" s="107">
        <f t="shared" si="2"/>
        <v>0.4</v>
      </c>
      <c r="N28" s="107">
        <f t="shared" si="3"/>
        <v>0.3</v>
      </c>
      <c r="O28" s="107">
        <f t="shared" si="4"/>
        <v>0.4</v>
      </c>
      <c r="P28" s="107">
        <f t="shared" si="5"/>
        <v>0.4</v>
      </c>
      <c r="Q28" s="107">
        <f t="shared" si="5"/>
        <v>0.4</v>
      </c>
      <c r="R28" s="107">
        <v>0.3</v>
      </c>
      <c r="S28" s="107">
        <f t="shared" si="6"/>
        <v>0.3</v>
      </c>
      <c r="T28" s="107">
        <f t="shared" si="7"/>
        <v>0.5</v>
      </c>
      <c r="U28" s="107"/>
      <c r="V28" s="107">
        <f t="shared" si="8"/>
        <v>0.3</v>
      </c>
      <c r="W28" s="113">
        <f t="shared" si="9"/>
        <v>0.3</v>
      </c>
      <c r="X28" s="107">
        <f t="shared" si="10"/>
        <v>5.4999999999999991</v>
      </c>
      <c r="Y28" s="107">
        <f t="shared" si="11"/>
        <v>3024.9999999999995</v>
      </c>
      <c r="AA28" s="107">
        <f t="shared" si="12"/>
        <v>0.2</v>
      </c>
      <c r="AB28" s="107">
        <v>0.2</v>
      </c>
      <c r="AC28" s="107">
        <f t="shared" si="14"/>
        <v>0.2</v>
      </c>
      <c r="AD28" s="107">
        <f t="shared" si="15"/>
        <v>0.2</v>
      </c>
      <c r="AE28" s="107">
        <v>1.6</v>
      </c>
      <c r="AF28" s="107">
        <v>0.3</v>
      </c>
      <c r="AG28" s="107">
        <f t="shared" si="17"/>
        <v>2.7</v>
      </c>
      <c r="AH28" s="107">
        <f t="shared" si="18"/>
        <v>1485</v>
      </c>
      <c r="AI28" s="107">
        <f t="shared" si="19"/>
        <v>8.1999999999999993</v>
      </c>
      <c r="AJ28" s="121">
        <f t="shared" si="20"/>
        <v>4510</v>
      </c>
      <c r="AM28" s="121">
        <f t="shared" si="21"/>
        <v>110</v>
      </c>
      <c r="AN28" s="121">
        <f t="shared" si="22"/>
        <v>220</v>
      </c>
      <c r="AO28" s="121">
        <f t="shared" si="23"/>
        <v>275</v>
      </c>
      <c r="AP28" s="121">
        <f t="shared" si="24"/>
        <v>220</v>
      </c>
      <c r="AQ28" s="107">
        <f t="shared" si="25"/>
        <v>165</v>
      </c>
      <c r="AR28" s="107">
        <f t="shared" si="26"/>
        <v>165</v>
      </c>
      <c r="AS28" s="107">
        <f t="shared" si="27"/>
        <v>220</v>
      </c>
      <c r="AT28" s="107">
        <f t="shared" si="28"/>
        <v>220</v>
      </c>
      <c r="AU28" s="107">
        <f t="shared" si="29"/>
        <v>220</v>
      </c>
      <c r="AV28" s="107">
        <f t="shared" si="30"/>
        <v>165</v>
      </c>
      <c r="AW28" s="107">
        <f t="shared" si="31"/>
        <v>165</v>
      </c>
      <c r="AX28" s="107">
        <f t="shared" si="32"/>
        <v>275</v>
      </c>
      <c r="AY28" s="107">
        <f t="shared" si="33"/>
        <v>220</v>
      </c>
      <c r="AZ28" s="107">
        <f t="shared" si="34"/>
        <v>165</v>
      </c>
      <c r="BA28" s="107">
        <f t="shared" si="35"/>
        <v>220</v>
      </c>
      <c r="BB28" s="122">
        <f t="shared" si="36"/>
        <v>3025</v>
      </c>
      <c r="BE28">
        <f t="shared" si="37"/>
        <v>880</v>
      </c>
      <c r="BF28" s="122">
        <f t="shared" si="38"/>
        <v>110</v>
      </c>
      <c r="BG28" s="122">
        <f t="shared" si="39"/>
        <v>165</v>
      </c>
    </row>
    <row r="29" spans="1:59" ht="21">
      <c r="A29" s="110" t="s">
        <v>215</v>
      </c>
      <c r="B29" s="248" t="s">
        <v>76</v>
      </c>
      <c r="C29" s="248"/>
      <c r="D29" s="248"/>
      <c r="E29" s="248"/>
      <c r="F29" s="107"/>
      <c r="G29" s="107">
        <v>40</v>
      </c>
      <c r="H29" s="107">
        <v>2.16</v>
      </c>
      <c r="I29" s="107">
        <v>2.71</v>
      </c>
      <c r="J29" s="107">
        <v>1.08</v>
      </c>
      <c r="K29" s="107">
        <f t="shared" si="0"/>
        <v>2.16</v>
      </c>
      <c r="L29" s="107">
        <f t="shared" si="1"/>
        <v>2.16</v>
      </c>
      <c r="M29" s="107">
        <f t="shared" si="2"/>
        <v>2.16</v>
      </c>
      <c r="N29" s="107">
        <f t="shared" si="3"/>
        <v>1.63</v>
      </c>
      <c r="O29" s="107">
        <f t="shared" si="4"/>
        <v>2.16</v>
      </c>
      <c r="P29" s="107">
        <f t="shared" si="5"/>
        <v>2.16</v>
      </c>
      <c r="Q29" s="107">
        <f t="shared" si="5"/>
        <v>2.16</v>
      </c>
      <c r="R29" s="107">
        <v>1.63</v>
      </c>
      <c r="S29" s="107">
        <f t="shared" si="6"/>
        <v>1.63</v>
      </c>
      <c r="T29" s="107">
        <f t="shared" si="7"/>
        <v>2.71</v>
      </c>
      <c r="U29" s="107"/>
      <c r="V29" s="107">
        <f t="shared" si="8"/>
        <v>1.63</v>
      </c>
      <c r="W29" s="113">
        <f t="shared" si="9"/>
        <v>1.63</v>
      </c>
      <c r="X29" s="107">
        <f t="shared" si="10"/>
        <v>29.769999999999996</v>
      </c>
      <c r="Y29" s="107">
        <f t="shared" si="11"/>
        <v>1190.7999999999997</v>
      </c>
      <c r="AA29" s="107">
        <f t="shared" si="12"/>
        <v>1.08</v>
      </c>
      <c r="AB29" s="107">
        <f t="shared" si="13"/>
        <v>1.63</v>
      </c>
      <c r="AC29" s="107">
        <f t="shared" si="14"/>
        <v>1.08</v>
      </c>
      <c r="AD29" s="107">
        <f t="shared" si="15"/>
        <v>1.08</v>
      </c>
      <c r="AE29" s="107">
        <f>6.06+V29</f>
        <v>7.6899999999999995</v>
      </c>
      <c r="AF29" s="107">
        <f t="shared" si="16"/>
        <v>1.63</v>
      </c>
      <c r="AG29" s="107">
        <f t="shared" si="17"/>
        <v>14.189999999999998</v>
      </c>
      <c r="AH29" s="107">
        <f t="shared" si="18"/>
        <v>567.59999999999991</v>
      </c>
      <c r="AI29" s="107">
        <f t="shared" si="19"/>
        <v>43.959999999999994</v>
      </c>
      <c r="AJ29" s="121">
        <f t="shared" si="20"/>
        <v>1758.3999999999996</v>
      </c>
      <c r="AM29" s="121">
        <f t="shared" si="21"/>
        <v>43.2</v>
      </c>
      <c r="AN29" s="121">
        <f t="shared" si="22"/>
        <v>86.4</v>
      </c>
      <c r="AO29" s="121">
        <f t="shared" si="23"/>
        <v>108.4</v>
      </c>
      <c r="AP29" s="121">
        <f t="shared" si="24"/>
        <v>86.4</v>
      </c>
      <c r="AQ29" s="107">
        <f t="shared" si="25"/>
        <v>65.199999999999989</v>
      </c>
      <c r="AR29" s="107">
        <f t="shared" si="26"/>
        <v>65.199999999999989</v>
      </c>
      <c r="AS29" s="107">
        <f t="shared" si="27"/>
        <v>86.4</v>
      </c>
      <c r="AT29" s="107">
        <f t="shared" si="28"/>
        <v>86.4</v>
      </c>
      <c r="AU29" s="107">
        <f t="shared" si="29"/>
        <v>86.4</v>
      </c>
      <c r="AV29" s="107">
        <f t="shared" si="30"/>
        <v>65.199999999999989</v>
      </c>
      <c r="AW29" s="107">
        <f t="shared" si="31"/>
        <v>65.199999999999989</v>
      </c>
      <c r="AX29" s="107">
        <f t="shared" si="32"/>
        <v>108.4</v>
      </c>
      <c r="AY29" s="107">
        <f t="shared" si="33"/>
        <v>86.4</v>
      </c>
      <c r="AZ29" s="107">
        <f t="shared" si="34"/>
        <v>65.199999999999989</v>
      </c>
      <c r="BA29" s="107">
        <f t="shared" si="35"/>
        <v>86.4</v>
      </c>
      <c r="BB29" s="122">
        <f t="shared" si="36"/>
        <v>1190.8000000000002</v>
      </c>
      <c r="BE29">
        <f t="shared" si="37"/>
        <v>307.59999999999997</v>
      </c>
      <c r="BF29" s="122">
        <f t="shared" si="38"/>
        <v>43.2</v>
      </c>
      <c r="BG29" s="122">
        <f t="shared" si="39"/>
        <v>65.199999999999989</v>
      </c>
    </row>
    <row r="30" spans="1:59" ht="21">
      <c r="A30" s="110" t="s">
        <v>216</v>
      </c>
      <c r="B30" s="248" t="s">
        <v>267</v>
      </c>
      <c r="C30" s="248"/>
      <c r="D30" s="248"/>
      <c r="E30" s="248"/>
      <c r="F30" s="107"/>
      <c r="G30" s="107">
        <v>286</v>
      </c>
      <c r="H30" s="107">
        <v>3.6</v>
      </c>
      <c r="I30" s="107">
        <v>4.5</v>
      </c>
      <c r="J30" s="107">
        <v>1.8</v>
      </c>
      <c r="K30" s="107">
        <f t="shared" si="0"/>
        <v>3.6</v>
      </c>
      <c r="L30" s="107">
        <f t="shared" si="1"/>
        <v>3.6</v>
      </c>
      <c r="M30" s="107">
        <f t="shared" si="2"/>
        <v>3.6</v>
      </c>
      <c r="N30" s="107">
        <f t="shared" si="3"/>
        <v>2.7</v>
      </c>
      <c r="O30" s="107">
        <f t="shared" si="4"/>
        <v>3.6</v>
      </c>
      <c r="P30" s="107">
        <f t="shared" si="5"/>
        <v>3.6</v>
      </c>
      <c r="Q30" s="107">
        <f t="shared" si="5"/>
        <v>3.6</v>
      </c>
      <c r="R30" s="107">
        <v>2.7</v>
      </c>
      <c r="S30" s="107">
        <f t="shared" si="6"/>
        <v>2.7</v>
      </c>
      <c r="T30" s="107">
        <f t="shared" si="7"/>
        <v>4.5</v>
      </c>
      <c r="U30" s="107"/>
      <c r="V30" s="107">
        <f t="shared" si="8"/>
        <v>2.7</v>
      </c>
      <c r="W30" s="113">
        <f t="shared" si="9"/>
        <v>2.7</v>
      </c>
      <c r="X30" s="107">
        <f t="shared" si="10"/>
        <v>49.500000000000014</v>
      </c>
      <c r="Y30" s="107">
        <f t="shared" si="11"/>
        <v>14157.000000000004</v>
      </c>
      <c r="AA30" s="107">
        <f t="shared" si="12"/>
        <v>1.8</v>
      </c>
      <c r="AB30" s="107">
        <f t="shared" si="13"/>
        <v>2.7</v>
      </c>
      <c r="AC30" s="107">
        <f t="shared" si="14"/>
        <v>1.8</v>
      </c>
      <c r="AD30" s="107">
        <f t="shared" si="15"/>
        <v>1.8</v>
      </c>
      <c r="AE30" s="107">
        <f>9+V30</f>
        <v>11.7</v>
      </c>
      <c r="AF30" s="107">
        <f t="shared" si="16"/>
        <v>2.7</v>
      </c>
      <c r="AG30" s="107">
        <f t="shared" si="17"/>
        <v>22.499999999999996</v>
      </c>
      <c r="AH30" s="107">
        <f t="shared" si="18"/>
        <v>6434.9999999999991</v>
      </c>
      <c r="AI30" s="107">
        <f t="shared" si="19"/>
        <v>72.000000000000014</v>
      </c>
      <c r="AJ30" s="121">
        <f t="shared" si="20"/>
        <v>20592.000000000004</v>
      </c>
      <c r="AM30" s="121">
        <f t="shared" si="21"/>
        <v>514.80000000000007</v>
      </c>
      <c r="AN30" s="121">
        <f t="shared" si="22"/>
        <v>1029.6000000000001</v>
      </c>
      <c r="AO30" s="121">
        <f t="shared" si="23"/>
        <v>1287</v>
      </c>
      <c r="AP30" s="121">
        <f t="shared" si="24"/>
        <v>1029.6000000000001</v>
      </c>
      <c r="AQ30" s="107">
        <f t="shared" si="25"/>
        <v>772.2</v>
      </c>
      <c r="AR30" s="107">
        <f t="shared" si="26"/>
        <v>772.2</v>
      </c>
      <c r="AS30" s="107">
        <f t="shared" si="27"/>
        <v>1029.6000000000001</v>
      </c>
      <c r="AT30" s="107">
        <f t="shared" si="28"/>
        <v>1029.6000000000001</v>
      </c>
      <c r="AU30" s="107">
        <f t="shared" si="29"/>
        <v>1029.6000000000001</v>
      </c>
      <c r="AV30" s="107">
        <f t="shared" si="30"/>
        <v>772.2</v>
      </c>
      <c r="AW30" s="107">
        <f t="shared" si="31"/>
        <v>772.2</v>
      </c>
      <c r="AX30" s="107">
        <f t="shared" si="32"/>
        <v>1287</v>
      </c>
      <c r="AY30" s="107">
        <f t="shared" si="33"/>
        <v>1029.6000000000001</v>
      </c>
      <c r="AZ30" s="107">
        <f t="shared" si="34"/>
        <v>772.2</v>
      </c>
      <c r="BA30" s="107">
        <f t="shared" si="35"/>
        <v>1029.6000000000001</v>
      </c>
      <c r="BB30" s="122">
        <f t="shared" si="36"/>
        <v>14157.000000000004</v>
      </c>
      <c r="BE30">
        <f t="shared" si="37"/>
        <v>3346.2</v>
      </c>
      <c r="BF30" s="122">
        <f t="shared" si="38"/>
        <v>514.80000000000007</v>
      </c>
      <c r="BG30" s="122">
        <f t="shared" si="39"/>
        <v>772.2</v>
      </c>
    </row>
    <row r="31" spans="1:59" ht="21">
      <c r="A31" s="110" t="s">
        <v>217</v>
      </c>
      <c r="B31" s="248" t="s">
        <v>134</v>
      </c>
      <c r="C31" s="248"/>
      <c r="D31" s="248"/>
      <c r="E31" s="248"/>
      <c r="F31" s="107"/>
      <c r="G31" s="107">
        <v>195</v>
      </c>
      <c r="H31" s="107">
        <v>3.75</v>
      </c>
      <c r="I31" s="107">
        <v>4.6900000000000004</v>
      </c>
      <c r="J31" s="107">
        <v>1.88</v>
      </c>
      <c r="K31" s="107">
        <f t="shared" si="0"/>
        <v>3.75</v>
      </c>
      <c r="L31" s="107">
        <f t="shared" si="1"/>
        <v>3.75</v>
      </c>
      <c r="M31" s="107">
        <f t="shared" si="2"/>
        <v>3.75</v>
      </c>
      <c r="N31" s="107">
        <f t="shared" si="3"/>
        <v>2.81</v>
      </c>
      <c r="O31" s="107">
        <f t="shared" si="4"/>
        <v>3.75</v>
      </c>
      <c r="P31" s="107">
        <f t="shared" si="5"/>
        <v>3.75</v>
      </c>
      <c r="Q31" s="107">
        <f t="shared" si="5"/>
        <v>3.75</v>
      </c>
      <c r="R31" s="107">
        <v>2.81</v>
      </c>
      <c r="S31" s="107">
        <f t="shared" si="6"/>
        <v>2.81</v>
      </c>
      <c r="T31" s="107">
        <f t="shared" si="7"/>
        <v>4.6900000000000004</v>
      </c>
      <c r="U31" s="107"/>
      <c r="V31" s="107">
        <f t="shared" si="8"/>
        <v>2.81</v>
      </c>
      <c r="W31" s="113">
        <f t="shared" si="9"/>
        <v>2.81</v>
      </c>
      <c r="X31" s="107">
        <f t="shared" si="10"/>
        <v>51.56</v>
      </c>
      <c r="Y31" s="107">
        <f t="shared" si="11"/>
        <v>10054.200000000001</v>
      </c>
      <c r="AA31" s="107">
        <f t="shared" si="12"/>
        <v>1.88</v>
      </c>
      <c r="AB31" s="107">
        <f t="shared" si="13"/>
        <v>2.81</v>
      </c>
      <c r="AC31" s="107">
        <f t="shared" si="14"/>
        <v>1.88</v>
      </c>
      <c r="AD31" s="107">
        <f t="shared" si="15"/>
        <v>1.88</v>
      </c>
      <c r="AE31" s="107">
        <f>10.51+V31</f>
        <v>13.32</v>
      </c>
      <c r="AF31" s="107">
        <f t="shared" si="16"/>
        <v>2.81</v>
      </c>
      <c r="AG31" s="107">
        <f t="shared" si="17"/>
        <v>24.58</v>
      </c>
      <c r="AH31" s="107">
        <f t="shared" si="18"/>
        <v>4793.0999999999995</v>
      </c>
      <c r="AI31" s="107">
        <f t="shared" si="19"/>
        <v>76.14</v>
      </c>
      <c r="AJ31" s="121">
        <f t="shared" si="20"/>
        <v>14847.3</v>
      </c>
      <c r="AM31" s="121">
        <f t="shared" si="21"/>
        <v>366.59999999999997</v>
      </c>
      <c r="AN31" s="121">
        <f t="shared" si="22"/>
        <v>731.25</v>
      </c>
      <c r="AO31" s="121">
        <f t="shared" si="23"/>
        <v>914.55000000000007</v>
      </c>
      <c r="AP31" s="121">
        <f t="shared" si="24"/>
        <v>731.25</v>
      </c>
      <c r="AQ31" s="107">
        <f t="shared" si="25"/>
        <v>547.95000000000005</v>
      </c>
      <c r="AR31" s="107">
        <f t="shared" si="26"/>
        <v>547.95000000000005</v>
      </c>
      <c r="AS31" s="107">
        <f t="shared" si="27"/>
        <v>731.25</v>
      </c>
      <c r="AT31" s="107">
        <f t="shared" si="28"/>
        <v>731.25</v>
      </c>
      <c r="AU31" s="107">
        <f t="shared" si="29"/>
        <v>731.25</v>
      </c>
      <c r="AV31" s="107">
        <f t="shared" si="30"/>
        <v>547.95000000000005</v>
      </c>
      <c r="AW31" s="107">
        <f t="shared" si="31"/>
        <v>547.95000000000005</v>
      </c>
      <c r="AX31" s="107">
        <f t="shared" si="32"/>
        <v>914.55000000000007</v>
      </c>
      <c r="AY31" s="107">
        <f t="shared" si="33"/>
        <v>731.25</v>
      </c>
      <c r="AZ31" s="107">
        <f t="shared" si="34"/>
        <v>547.95000000000005</v>
      </c>
      <c r="BA31" s="107">
        <f t="shared" si="35"/>
        <v>731.25</v>
      </c>
      <c r="BB31" s="122">
        <f t="shared" si="36"/>
        <v>10054.200000000001</v>
      </c>
      <c r="BE31">
        <f t="shared" si="37"/>
        <v>2597.4</v>
      </c>
      <c r="BF31" s="122">
        <f t="shared" si="38"/>
        <v>366.59999999999997</v>
      </c>
      <c r="BG31" s="122">
        <f t="shared" si="39"/>
        <v>547.95000000000005</v>
      </c>
    </row>
    <row r="32" spans="1:59" ht="21">
      <c r="A32" s="110" t="s">
        <v>218</v>
      </c>
      <c r="B32" s="248" t="s">
        <v>78</v>
      </c>
      <c r="C32" s="248"/>
      <c r="D32" s="248"/>
      <c r="E32" s="248"/>
      <c r="F32" s="107"/>
      <c r="G32" s="107">
        <v>316</v>
      </c>
      <c r="H32" s="107">
        <v>4.4000000000000004</v>
      </c>
      <c r="I32" s="107">
        <v>5.6</v>
      </c>
      <c r="J32" s="107">
        <v>4</v>
      </c>
      <c r="K32" s="107">
        <f t="shared" si="0"/>
        <v>4.4000000000000004</v>
      </c>
      <c r="L32" s="107">
        <f t="shared" si="1"/>
        <v>4.4000000000000004</v>
      </c>
      <c r="M32" s="107">
        <f t="shared" si="2"/>
        <v>4.4000000000000004</v>
      </c>
      <c r="N32" s="107">
        <f t="shared" si="3"/>
        <v>3.2</v>
      </c>
      <c r="O32" s="107">
        <f t="shared" si="4"/>
        <v>4.4000000000000004</v>
      </c>
      <c r="P32" s="107">
        <f t="shared" si="5"/>
        <v>4.4000000000000004</v>
      </c>
      <c r="Q32" s="107">
        <f t="shared" si="5"/>
        <v>4.4000000000000004</v>
      </c>
      <c r="R32" s="107">
        <v>3.2</v>
      </c>
      <c r="S32" s="107">
        <f t="shared" si="6"/>
        <v>3.2</v>
      </c>
      <c r="T32" s="107">
        <f t="shared" si="7"/>
        <v>5.6</v>
      </c>
      <c r="U32" s="107"/>
      <c r="V32" s="107">
        <f t="shared" si="8"/>
        <v>3.2</v>
      </c>
      <c r="W32" s="113">
        <f t="shared" si="9"/>
        <v>3.2</v>
      </c>
      <c r="X32" s="107">
        <f t="shared" si="10"/>
        <v>62.000000000000007</v>
      </c>
      <c r="Y32" s="107">
        <f t="shared" si="11"/>
        <v>19592.000000000004</v>
      </c>
      <c r="AA32" s="107">
        <f t="shared" si="12"/>
        <v>4</v>
      </c>
      <c r="AB32" s="107">
        <f t="shared" si="13"/>
        <v>3.2</v>
      </c>
      <c r="AC32" s="107">
        <f t="shared" si="14"/>
        <v>4</v>
      </c>
      <c r="AD32" s="107">
        <f t="shared" si="15"/>
        <v>4</v>
      </c>
      <c r="AE32" s="107">
        <f>12+V32</f>
        <v>15.2</v>
      </c>
      <c r="AF32" s="107">
        <f t="shared" si="16"/>
        <v>3.2</v>
      </c>
      <c r="AG32" s="107">
        <f t="shared" si="17"/>
        <v>33.6</v>
      </c>
      <c r="AH32" s="107">
        <f t="shared" si="18"/>
        <v>10617.6</v>
      </c>
      <c r="AI32" s="107">
        <f t="shared" si="19"/>
        <v>95.600000000000009</v>
      </c>
      <c r="AJ32" s="121">
        <f t="shared" si="20"/>
        <v>30209.600000000006</v>
      </c>
      <c r="AM32" s="121">
        <f t="shared" si="21"/>
        <v>1264</v>
      </c>
      <c r="AN32" s="121">
        <f t="shared" si="22"/>
        <v>1390.4</v>
      </c>
      <c r="AO32" s="121">
        <f t="shared" si="23"/>
        <v>1769.6</v>
      </c>
      <c r="AP32" s="121">
        <f t="shared" si="24"/>
        <v>1390.4</v>
      </c>
      <c r="AQ32" s="107">
        <f t="shared" si="25"/>
        <v>1011.2</v>
      </c>
      <c r="AR32" s="107">
        <f t="shared" si="26"/>
        <v>1011.2</v>
      </c>
      <c r="AS32" s="107">
        <f t="shared" si="27"/>
        <v>1390.4</v>
      </c>
      <c r="AT32" s="107">
        <f t="shared" si="28"/>
        <v>1390.4</v>
      </c>
      <c r="AU32" s="107">
        <f t="shared" si="29"/>
        <v>1390.4</v>
      </c>
      <c r="AV32" s="107">
        <f t="shared" si="30"/>
        <v>1011.2</v>
      </c>
      <c r="AW32" s="107">
        <f t="shared" si="31"/>
        <v>1011.2</v>
      </c>
      <c r="AX32" s="107">
        <f t="shared" si="32"/>
        <v>1769.6</v>
      </c>
      <c r="AY32" s="107">
        <f t="shared" si="33"/>
        <v>1390.4</v>
      </c>
      <c r="AZ32" s="107">
        <f t="shared" si="34"/>
        <v>1011.2</v>
      </c>
      <c r="BA32" s="107">
        <f t="shared" si="35"/>
        <v>1390.4</v>
      </c>
      <c r="BB32" s="122">
        <f t="shared" si="36"/>
        <v>19592.000000000004</v>
      </c>
      <c r="BE32">
        <f t="shared" si="37"/>
        <v>4803.2</v>
      </c>
      <c r="BF32" s="122">
        <f t="shared" si="38"/>
        <v>1264</v>
      </c>
      <c r="BG32" s="122">
        <f t="shared" si="39"/>
        <v>1011.2</v>
      </c>
    </row>
    <row r="33" spans="1:59" ht="21">
      <c r="A33" s="110" t="s">
        <v>219</v>
      </c>
      <c r="B33" s="248" t="s">
        <v>220</v>
      </c>
      <c r="C33" s="248"/>
      <c r="D33" s="248"/>
      <c r="E33" s="248"/>
      <c r="F33" s="107"/>
      <c r="G33" s="107">
        <v>200</v>
      </c>
      <c r="H33" s="107"/>
      <c r="I33" s="107"/>
      <c r="J33" s="107"/>
      <c r="K33" s="107">
        <f t="shared" si="0"/>
        <v>0</v>
      </c>
      <c r="L33" s="107">
        <f t="shared" si="1"/>
        <v>0</v>
      </c>
      <c r="M33" s="107">
        <f t="shared" si="2"/>
        <v>0</v>
      </c>
      <c r="N33" s="107">
        <f t="shared" si="3"/>
        <v>0</v>
      </c>
      <c r="O33" s="107">
        <f t="shared" si="4"/>
        <v>0</v>
      </c>
      <c r="P33" s="107">
        <f t="shared" si="5"/>
        <v>0</v>
      </c>
      <c r="Q33" s="107">
        <f t="shared" si="5"/>
        <v>0</v>
      </c>
      <c r="R33" s="107"/>
      <c r="S33" s="107">
        <f t="shared" si="6"/>
        <v>0</v>
      </c>
      <c r="T33" s="107">
        <f t="shared" si="7"/>
        <v>0</v>
      </c>
      <c r="U33" s="107"/>
      <c r="V33" s="107">
        <f t="shared" si="8"/>
        <v>0</v>
      </c>
      <c r="W33" s="113">
        <f t="shared" si="9"/>
        <v>0</v>
      </c>
      <c r="X33" s="107">
        <f t="shared" si="10"/>
        <v>0</v>
      </c>
      <c r="Y33" s="107">
        <f t="shared" si="11"/>
        <v>0</v>
      </c>
      <c r="AA33" s="107">
        <f t="shared" si="12"/>
        <v>0</v>
      </c>
      <c r="AB33" s="107">
        <f t="shared" si="13"/>
        <v>0</v>
      </c>
      <c r="AC33" s="107">
        <f t="shared" si="14"/>
        <v>0</v>
      </c>
      <c r="AD33" s="107">
        <f t="shared" si="15"/>
        <v>0</v>
      </c>
      <c r="AE33" s="107"/>
      <c r="AF33" s="107"/>
      <c r="AG33" s="107"/>
      <c r="AH33" s="107">
        <f t="shared" si="18"/>
        <v>0</v>
      </c>
      <c r="AI33" s="107">
        <f t="shared" si="19"/>
        <v>0</v>
      </c>
      <c r="AJ33" s="121">
        <f t="shared" si="20"/>
        <v>0</v>
      </c>
      <c r="AM33" s="121">
        <f t="shared" si="21"/>
        <v>0</v>
      </c>
      <c r="AN33" s="121">
        <f t="shared" si="22"/>
        <v>0</v>
      </c>
      <c r="AO33" s="121">
        <f t="shared" si="23"/>
        <v>0</v>
      </c>
      <c r="AP33" s="121">
        <f t="shared" si="24"/>
        <v>0</v>
      </c>
      <c r="AQ33" s="107">
        <f t="shared" si="25"/>
        <v>0</v>
      </c>
      <c r="AR33" s="107">
        <f t="shared" si="26"/>
        <v>0</v>
      </c>
      <c r="AS33" s="107">
        <f t="shared" si="27"/>
        <v>0</v>
      </c>
      <c r="AT33" s="107">
        <f t="shared" si="28"/>
        <v>0</v>
      </c>
      <c r="AU33" s="107">
        <f t="shared" si="29"/>
        <v>0</v>
      </c>
      <c r="AV33" s="107">
        <f t="shared" si="30"/>
        <v>0</v>
      </c>
      <c r="AW33" s="107">
        <f t="shared" si="31"/>
        <v>0</v>
      </c>
      <c r="AX33" s="107">
        <f t="shared" si="32"/>
        <v>0</v>
      </c>
      <c r="AY33" s="107">
        <f t="shared" si="33"/>
        <v>0</v>
      </c>
      <c r="AZ33" s="107">
        <f t="shared" si="34"/>
        <v>0</v>
      </c>
      <c r="BA33" s="107">
        <f t="shared" si="35"/>
        <v>0</v>
      </c>
      <c r="BB33" s="122">
        <f t="shared" si="36"/>
        <v>0</v>
      </c>
      <c r="BE33">
        <f t="shared" si="37"/>
        <v>0</v>
      </c>
      <c r="BF33" s="122">
        <f t="shared" si="38"/>
        <v>0</v>
      </c>
      <c r="BG33" s="122">
        <f t="shared" si="39"/>
        <v>0</v>
      </c>
    </row>
    <row r="34" spans="1:59" ht="21">
      <c r="A34" s="110" t="s">
        <v>221</v>
      </c>
      <c r="B34" s="248" t="s">
        <v>222</v>
      </c>
      <c r="C34" s="248"/>
      <c r="D34" s="248"/>
      <c r="E34" s="248"/>
      <c r="F34" s="107"/>
      <c r="G34" s="107">
        <v>1000</v>
      </c>
      <c r="H34" s="107">
        <v>0.02</v>
      </c>
      <c r="I34" s="107">
        <v>0.03</v>
      </c>
      <c r="J34" s="107">
        <v>0.01</v>
      </c>
      <c r="K34" s="107">
        <f t="shared" si="0"/>
        <v>0.02</v>
      </c>
      <c r="L34" s="107">
        <f t="shared" si="1"/>
        <v>0.02</v>
      </c>
      <c r="M34" s="107">
        <f t="shared" si="2"/>
        <v>0.02</v>
      </c>
      <c r="N34" s="107">
        <f t="shared" si="3"/>
        <v>0.02</v>
      </c>
      <c r="O34" s="107">
        <f t="shared" si="4"/>
        <v>0.02</v>
      </c>
      <c r="P34" s="107">
        <f t="shared" si="5"/>
        <v>0.02</v>
      </c>
      <c r="Q34" s="107">
        <f t="shared" si="5"/>
        <v>0.02</v>
      </c>
      <c r="R34" s="107">
        <v>0.02</v>
      </c>
      <c r="S34" s="107">
        <f t="shared" si="6"/>
        <v>0.02</v>
      </c>
      <c r="T34" s="107">
        <f t="shared" si="7"/>
        <v>0.03</v>
      </c>
      <c r="U34" s="107"/>
      <c r="V34" s="107">
        <f t="shared" si="8"/>
        <v>0.02</v>
      </c>
      <c r="W34" s="113">
        <f t="shared" si="9"/>
        <v>0.02</v>
      </c>
      <c r="X34" s="107">
        <f t="shared" si="10"/>
        <v>0.31</v>
      </c>
      <c r="Y34" s="107">
        <f t="shared" si="11"/>
        <v>310</v>
      </c>
      <c r="AA34" s="107">
        <f t="shared" si="12"/>
        <v>0.01</v>
      </c>
      <c r="AB34" s="107">
        <f t="shared" si="13"/>
        <v>0.02</v>
      </c>
      <c r="AC34" s="107">
        <f t="shared" si="14"/>
        <v>0.01</v>
      </c>
      <c r="AD34" s="107">
        <f t="shared" si="15"/>
        <v>0.01</v>
      </c>
      <c r="AE34" s="107">
        <f>0.06+V34</f>
        <v>0.08</v>
      </c>
      <c r="AF34" s="107">
        <f t="shared" si="16"/>
        <v>0.02</v>
      </c>
      <c r="AG34" s="107">
        <f t="shared" si="17"/>
        <v>0.15</v>
      </c>
      <c r="AH34" s="107">
        <f t="shared" si="18"/>
        <v>150</v>
      </c>
      <c r="AI34" s="107">
        <f t="shared" si="19"/>
        <v>0.45999999999999996</v>
      </c>
      <c r="AJ34" s="121">
        <f t="shared" si="20"/>
        <v>460</v>
      </c>
      <c r="AM34" s="121">
        <f t="shared" si="21"/>
        <v>10</v>
      </c>
      <c r="AN34" s="121">
        <f t="shared" si="22"/>
        <v>20</v>
      </c>
      <c r="AO34" s="121">
        <f t="shared" si="23"/>
        <v>30</v>
      </c>
      <c r="AP34" s="121">
        <f t="shared" si="24"/>
        <v>20</v>
      </c>
      <c r="AQ34" s="107">
        <f t="shared" si="25"/>
        <v>20</v>
      </c>
      <c r="AR34" s="107">
        <f t="shared" si="26"/>
        <v>20</v>
      </c>
      <c r="AS34" s="107">
        <f t="shared" si="27"/>
        <v>20</v>
      </c>
      <c r="AT34" s="107">
        <f t="shared" si="28"/>
        <v>20</v>
      </c>
      <c r="AU34" s="107">
        <f t="shared" si="29"/>
        <v>20</v>
      </c>
      <c r="AV34" s="107">
        <f t="shared" si="30"/>
        <v>20</v>
      </c>
      <c r="AW34" s="107">
        <f t="shared" si="31"/>
        <v>20</v>
      </c>
      <c r="AX34" s="107">
        <f t="shared" si="32"/>
        <v>30</v>
      </c>
      <c r="AY34" s="107">
        <f t="shared" si="33"/>
        <v>20</v>
      </c>
      <c r="AZ34" s="107">
        <f t="shared" si="34"/>
        <v>20</v>
      </c>
      <c r="BA34" s="107">
        <f t="shared" si="35"/>
        <v>20</v>
      </c>
      <c r="BB34" s="122">
        <f t="shared" si="36"/>
        <v>310</v>
      </c>
      <c r="BE34">
        <f t="shared" si="37"/>
        <v>80</v>
      </c>
      <c r="BF34" s="122">
        <f t="shared" si="38"/>
        <v>10</v>
      </c>
      <c r="BG34" s="122">
        <f t="shared" si="39"/>
        <v>20</v>
      </c>
    </row>
    <row r="35" spans="1:59" ht="21">
      <c r="A35" s="110" t="s">
        <v>223</v>
      </c>
      <c r="B35" s="248" t="s">
        <v>170</v>
      </c>
      <c r="C35" s="248"/>
      <c r="D35" s="248"/>
      <c r="E35" s="248"/>
      <c r="F35" s="107"/>
      <c r="G35" s="107">
        <v>1300</v>
      </c>
      <c r="H35" s="107">
        <v>0.11</v>
      </c>
      <c r="I35" s="107">
        <v>0.15</v>
      </c>
      <c r="J35" s="107">
        <v>0.06</v>
      </c>
      <c r="K35" s="107">
        <f t="shared" si="0"/>
        <v>0.11</v>
      </c>
      <c r="L35" s="107">
        <f t="shared" si="1"/>
        <v>0.11</v>
      </c>
      <c r="M35" s="107">
        <f t="shared" si="2"/>
        <v>0.11</v>
      </c>
      <c r="N35" s="107">
        <f t="shared" si="3"/>
        <v>0.08</v>
      </c>
      <c r="O35" s="107">
        <f t="shared" si="4"/>
        <v>0.11</v>
      </c>
      <c r="P35" s="107">
        <f t="shared" si="5"/>
        <v>0.11</v>
      </c>
      <c r="Q35" s="107">
        <f t="shared" si="5"/>
        <v>0.11</v>
      </c>
      <c r="R35" s="107">
        <v>0.08</v>
      </c>
      <c r="S35" s="107">
        <f t="shared" si="6"/>
        <v>0.08</v>
      </c>
      <c r="T35" s="107">
        <f t="shared" si="7"/>
        <v>0.15</v>
      </c>
      <c r="U35" s="107"/>
      <c r="V35" s="107">
        <f t="shared" si="8"/>
        <v>0.08</v>
      </c>
      <c r="W35" s="113">
        <f t="shared" si="9"/>
        <v>0.08</v>
      </c>
      <c r="X35" s="107">
        <f t="shared" si="10"/>
        <v>1.5300000000000002</v>
      </c>
      <c r="Y35" s="107">
        <f t="shared" si="11"/>
        <v>1989.0000000000002</v>
      </c>
      <c r="AA35" s="107">
        <f t="shared" si="12"/>
        <v>0.06</v>
      </c>
      <c r="AB35" s="107">
        <f t="shared" si="13"/>
        <v>0.08</v>
      </c>
      <c r="AC35" s="107">
        <f t="shared" si="14"/>
        <v>0.06</v>
      </c>
      <c r="AD35" s="107">
        <f t="shared" si="15"/>
        <v>0.06</v>
      </c>
      <c r="AE35" s="107">
        <f>0.32+V35</f>
        <v>0.4</v>
      </c>
      <c r="AF35" s="107">
        <f t="shared" si="16"/>
        <v>0.08</v>
      </c>
      <c r="AG35" s="107">
        <f t="shared" si="17"/>
        <v>0.74</v>
      </c>
      <c r="AH35" s="107">
        <f t="shared" si="18"/>
        <v>962</v>
      </c>
      <c r="AI35" s="107">
        <f t="shared" si="19"/>
        <v>2.2700000000000005</v>
      </c>
      <c r="AJ35" s="121">
        <f t="shared" si="20"/>
        <v>2951</v>
      </c>
      <c r="AM35" s="121">
        <f t="shared" si="21"/>
        <v>78</v>
      </c>
      <c r="AN35" s="121">
        <f t="shared" si="22"/>
        <v>143</v>
      </c>
      <c r="AO35" s="121">
        <f t="shared" si="23"/>
        <v>195</v>
      </c>
      <c r="AP35" s="121">
        <f t="shared" si="24"/>
        <v>143</v>
      </c>
      <c r="AQ35" s="107">
        <f t="shared" si="25"/>
        <v>104</v>
      </c>
      <c r="AR35" s="107">
        <f t="shared" si="26"/>
        <v>104</v>
      </c>
      <c r="AS35" s="107">
        <f t="shared" si="27"/>
        <v>143</v>
      </c>
      <c r="AT35" s="107">
        <f t="shared" si="28"/>
        <v>143</v>
      </c>
      <c r="AU35" s="107">
        <f t="shared" si="29"/>
        <v>143</v>
      </c>
      <c r="AV35" s="107">
        <f t="shared" si="30"/>
        <v>104</v>
      </c>
      <c r="AW35" s="107">
        <f t="shared" si="31"/>
        <v>104</v>
      </c>
      <c r="AX35" s="107">
        <f t="shared" si="32"/>
        <v>195</v>
      </c>
      <c r="AY35" s="107">
        <f t="shared" si="33"/>
        <v>143</v>
      </c>
      <c r="AZ35" s="107">
        <f t="shared" si="34"/>
        <v>104</v>
      </c>
      <c r="BA35" s="107">
        <f t="shared" si="35"/>
        <v>143</v>
      </c>
      <c r="BB35" s="122">
        <f t="shared" si="36"/>
        <v>1989</v>
      </c>
      <c r="BE35">
        <f t="shared" si="37"/>
        <v>520</v>
      </c>
      <c r="BF35" s="122">
        <f t="shared" si="38"/>
        <v>78</v>
      </c>
      <c r="BG35" s="122">
        <f t="shared" si="39"/>
        <v>104</v>
      </c>
    </row>
    <row r="36" spans="1:59" ht="21">
      <c r="A36" s="110" t="s">
        <v>224</v>
      </c>
      <c r="B36" s="248" t="s">
        <v>146</v>
      </c>
      <c r="C36" s="248"/>
      <c r="D36" s="248"/>
      <c r="E36" s="248"/>
      <c r="F36" s="107"/>
      <c r="G36" s="107">
        <v>12</v>
      </c>
      <c r="H36" s="107">
        <v>344</v>
      </c>
      <c r="I36" s="107">
        <v>431</v>
      </c>
      <c r="J36" s="107">
        <v>173</v>
      </c>
      <c r="K36" s="107">
        <f t="shared" si="0"/>
        <v>344</v>
      </c>
      <c r="L36" s="107">
        <f t="shared" si="1"/>
        <v>344</v>
      </c>
      <c r="M36" s="107">
        <f t="shared" si="2"/>
        <v>344</v>
      </c>
      <c r="N36" s="107">
        <f t="shared" si="3"/>
        <v>258</v>
      </c>
      <c r="O36" s="107">
        <f t="shared" si="4"/>
        <v>344</v>
      </c>
      <c r="P36" s="107">
        <f t="shared" si="5"/>
        <v>344</v>
      </c>
      <c r="Q36" s="107">
        <f t="shared" si="5"/>
        <v>344</v>
      </c>
      <c r="R36" s="107">
        <v>258</v>
      </c>
      <c r="S36" s="107">
        <f t="shared" si="6"/>
        <v>258</v>
      </c>
      <c r="T36" s="107">
        <f t="shared" si="7"/>
        <v>431</v>
      </c>
      <c r="U36" s="107"/>
      <c r="V36" s="107">
        <f t="shared" si="8"/>
        <v>258</v>
      </c>
      <c r="W36" s="113">
        <f t="shared" si="9"/>
        <v>258</v>
      </c>
      <c r="X36" s="107">
        <f t="shared" si="10"/>
        <v>4733</v>
      </c>
      <c r="Y36" s="107">
        <f t="shared" si="11"/>
        <v>56796</v>
      </c>
      <c r="AA36" s="107">
        <f t="shared" si="12"/>
        <v>173</v>
      </c>
      <c r="AB36" s="107">
        <f t="shared" si="13"/>
        <v>258</v>
      </c>
      <c r="AC36" s="107">
        <f t="shared" si="14"/>
        <v>173</v>
      </c>
      <c r="AD36" s="107">
        <f t="shared" si="15"/>
        <v>173</v>
      </c>
      <c r="AE36" s="107">
        <f>964+V36</f>
        <v>1222</v>
      </c>
      <c r="AF36" s="107">
        <f t="shared" si="16"/>
        <v>258</v>
      </c>
      <c r="AG36" s="107">
        <f t="shared" si="17"/>
        <v>2257</v>
      </c>
      <c r="AH36" s="107">
        <f t="shared" si="18"/>
        <v>27084</v>
      </c>
      <c r="AI36" s="107">
        <f t="shared" si="19"/>
        <v>6990</v>
      </c>
      <c r="AJ36" s="121">
        <f t="shared" si="20"/>
        <v>83880</v>
      </c>
      <c r="AM36" s="121">
        <f t="shared" si="21"/>
        <v>2076</v>
      </c>
      <c r="AN36" s="121">
        <f t="shared" si="22"/>
        <v>4128</v>
      </c>
      <c r="AO36" s="121">
        <f t="shared" si="23"/>
        <v>5172</v>
      </c>
      <c r="AP36" s="121">
        <f t="shared" si="24"/>
        <v>4128</v>
      </c>
      <c r="AQ36" s="107">
        <f t="shared" si="25"/>
        <v>3096</v>
      </c>
      <c r="AR36" s="107">
        <f t="shared" si="26"/>
        <v>3096</v>
      </c>
      <c r="AS36" s="107">
        <f t="shared" si="27"/>
        <v>4128</v>
      </c>
      <c r="AT36" s="107">
        <f t="shared" si="28"/>
        <v>4128</v>
      </c>
      <c r="AU36" s="107">
        <f t="shared" si="29"/>
        <v>4128</v>
      </c>
      <c r="AV36" s="107">
        <f t="shared" si="30"/>
        <v>3096</v>
      </c>
      <c r="AW36" s="107">
        <f t="shared" si="31"/>
        <v>3096</v>
      </c>
      <c r="AX36" s="107">
        <f t="shared" si="32"/>
        <v>5172</v>
      </c>
      <c r="AY36" s="107">
        <f t="shared" si="33"/>
        <v>4128</v>
      </c>
      <c r="AZ36" s="107">
        <f t="shared" si="34"/>
        <v>3096</v>
      </c>
      <c r="BA36" s="107">
        <f t="shared" si="35"/>
        <v>4128</v>
      </c>
      <c r="BB36" s="122">
        <f t="shared" si="36"/>
        <v>56796</v>
      </c>
      <c r="BE36">
        <f t="shared" si="37"/>
        <v>14664</v>
      </c>
      <c r="BF36" s="122">
        <f t="shared" si="38"/>
        <v>2076</v>
      </c>
      <c r="BG36" s="122">
        <f t="shared" si="39"/>
        <v>3096</v>
      </c>
    </row>
    <row r="37" spans="1:59" ht="21">
      <c r="A37" s="110" t="s">
        <v>225</v>
      </c>
      <c r="B37" s="248" t="s">
        <v>110</v>
      </c>
      <c r="C37" s="248"/>
      <c r="D37" s="248"/>
      <c r="E37" s="248"/>
      <c r="F37" s="107"/>
      <c r="G37" s="107">
        <v>55</v>
      </c>
      <c r="H37" s="107">
        <v>6.91</v>
      </c>
      <c r="I37" s="107">
        <v>8.6300000000000008</v>
      </c>
      <c r="J37" s="107">
        <v>3.45</v>
      </c>
      <c r="K37" s="107">
        <f t="shared" si="0"/>
        <v>6.91</v>
      </c>
      <c r="L37" s="107">
        <f t="shared" si="1"/>
        <v>6.91</v>
      </c>
      <c r="M37" s="107">
        <f t="shared" si="2"/>
        <v>6.91</v>
      </c>
      <c r="N37" s="107">
        <f t="shared" si="3"/>
        <v>5.18</v>
      </c>
      <c r="O37" s="107">
        <f t="shared" si="4"/>
        <v>6.91</v>
      </c>
      <c r="P37" s="107">
        <f t="shared" si="5"/>
        <v>6.91</v>
      </c>
      <c r="Q37" s="107">
        <f t="shared" si="5"/>
        <v>6.91</v>
      </c>
      <c r="R37" s="107">
        <v>5.18</v>
      </c>
      <c r="S37" s="107">
        <f t="shared" si="6"/>
        <v>5.18</v>
      </c>
      <c r="T37" s="107">
        <f t="shared" si="7"/>
        <v>8.6300000000000008</v>
      </c>
      <c r="U37" s="107"/>
      <c r="V37" s="107">
        <f t="shared" si="8"/>
        <v>5.18</v>
      </c>
      <c r="W37" s="113">
        <f t="shared" si="9"/>
        <v>5.18</v>
      </c>
      <c r="X37" s="107">
        <f t="shared" si="10"/>
        <v>94.980000000000018</v>
      </c>
      <c r="Y37" s="107">
        <f t="shared" si="11"/>
        <v>5223.9000000000015</v>
      </c>
      <c r="AA37" s="107">
        <f t="shared" si="12"/>
        <v>3.45</v>
      </c>
      <c r="AB37" s="107">
        <f t="shared" si="13"/>
        <v>5.18</v>
      </c>
      <c r="AC37" s="107">
        <f t="shared" si="14"/>
        <v>3.45</v>
      </c>
      <c r="AD37" s="107">
        <f t="shared" si="15"/>
        <v>3.45</v>
      </c>
      <c r="AE37" s="107">
        <f>19.33+V37</f>
        <v>24.509999999999998</v>
      </c>
      <c r="AF37" s="107">
        <f t="shared" si="16"/>
        <v>5.18</v>
      </c>
      <c r="AG37" s="107">
        <f t="shared" si="17"/>
        <v>45.219999999999992</v>
      </c>
      <c r="AH37" s="107">
        <f t="shared" si="18"/>
        <v>2487.0999999999995</v>
      </c>
      <c r="AI37" s="107">
        <f t="shared" si="19"/>
        <v>140.20000000000002</v>
      </c>
      <c r="AJ37" s="121">
        <f t="shared" si="20"/>
        <v>7711.0000000000009</v>
      </c>
      <c r="AM37" s="121">
        <f t="shared" si="21"/>
        <v>189.75</v>
      </c>
      <c r="AN37" s="121">
        <f t="shared" si="22"/>
        <v>380.05</v>
      </c>
      <c r="AO37" s="121">
        <f t="shared" si="23"/>
        <v>474.65000000000003</v>
      </c>
      <c r="AP37" s="121">
        <f t="shared" si="24"/>
        <v>380.05</v>
      </c>
      <c r="AQ37" s="107">
        <f t="shared" si="25"/>
        <v>284.89999999999998</v>
      </c>
      <c r="AR37" s="107">
        <f t="shared" si="26"/>
        <v>284.89999999999998</v>
      </c>
      <c r="AS37" s="107">
        <f t="shared" si="27"/>
        <v>380.05</v>
      </c>
      <c r="AT37" s="107">
        <f t="shared" si="28"/>
        <v>380.05</v>
      </c>
      <c r="AU37" s="107">
        <f t="shared" si="29"/>
        <v>380.05</v>
      </c>
      <c r="AV37" s="107">
        <f t="shared" si="30"/>
        <v>284.89999999999998</v>
      </c>
      <c r="AW37" s="107">
        <f t="shared" si="31"/>
        <v>284.89999999999998</v>
      </c>
      <c r="AX37" s="107">
        <f t="shared" si="32"/>
        <v>474.65000000000003</v>
      </c>
      <c r="AY37" s="107">
        <f t="shared" si="33"/>
        <v>380.05</v>
      </c>
      <c r="AZ37" s="107">
        <f t="shared" si="34"/>
        <v>284.89999999999998</v>
      </c>
      <c r="BA37" s="107">
        <f t="shared" si="35"/>
        <v>380.05</v>
      </c>
      <c r="BB37" s="122">
        <f t="shared" si="36"/>
        <v>5223.9000000000005</v>
      </c>
      <c r="BE37">
        <f t="shared" si="37"/>
        <v>1348.05</v>
      </c>
      <c r="BF37" s="122">
        <f t="shared" si="38"/>
        <v>189.75</v>
      </c>
      <c r="BG37" s="122">
        <f t="shared" si="39"/>
        <v>284.89999999999998</v>
      </c>
    </row>
    <row r="38" spans="1:59" ht="21">
      <c r="A38" s="110" t="s">
        <v>228</v>
      </c>
      <c r="B38" s="248" t="s">
        <v>69</v>
      </c>
      <c r="C38" s="248"/>
      <c r="D38" s="248"/>
      <c r="E38" s="248"/>
      <c r="F38" s="107"/>
      <c r="G38" s="107">
        <v>700</v>
      </c>
      <c r="H38" s="107">
        <v>0.05</v>
      </c>
      <c r="I38" s="107">
        <v>0.05</v>
      </c>
      <c r="J38" s="107">
        <v>0.05</v>
      </c>
      <c r="K38" s="107">
        <f t="shared" si="0"/>
        <v>0.05</v>
      </c>
      <c r="L38" s="107">
        <f t="shared" si="1"/>
        <v>0.05</v>
      </c>
      <c r="M38" s="107">
        <f t="shared" si="2"/>
        <v>0.05</v>
      </c>
      <c r="N38" s="107">
        <f t="shared" si="3"/>
        <v>0.05</v>
      </c>
      <c r="O38" s="107">
        <f t="shared" si="4"/>
        <v>0.05</v>
      </c>
      <c r="P38" s="107">
        <f t="shared" si="5"/>
        <v>0.05</v>
      </c>
      <c r="Q38" s="107">
        <f t="shared" si="5"/>
        <v>0.05</v>
      </c>
      <c r="R38" s="107">
        <v>0.05</v>
      </c>
      <c r="S38" s="107">
        <f t="shared" si="6"/>
        <v>0.05</v>
      </c>
      <c r="T38" s="107">
        <f t="shared" si="7"/>
        <v>0.05</v>
      </c>
      <c r="U38" s="107"/>
      <c r="V38" s="107">
        <f t="shared" si="8"/>
        <v>0.05</v>
      </c>
      <c r="W38" s="113">
        <f t="shared" si="9"/>
        <v>0.05</v>
      </c>
      <c r="X38" s="107">
        <f t="shared" si="10"/>
        <v>0.75000000000000011</v>
      </c>
      <c r="Y38" s="107">
        <f t="shared" si="11"/>
        <v>525.00000000000011</v>
      </c>
      <c r="AA38" s="107">
        <f t="shared" si="12"/>
        <v>0.05</v>
      </c>
      <c r="AB38" s="107">
        <f t="shared" si="13"/>
        <v>0.05</v>
      </c>
      <c r="AC38" s="107">
        <f t="shared" si="14"/>
        <v>0.05</v>
      </c>
      <c r="AD38" s="107">
        <f t="shared" si="15"/>
        <v>0.05</v>
      </c>
      <c r="AE38" s="107">
        <f>0.1+V38</f>
        <v>0.15000000000000002</v>
      </c>
      <c r="AF38" s="107">
        <f t="shared" si="16"/>
        <v>0.05</v>
      </c>
      <c r="AG38" s="107">
        <f t="shared" si="17"/>
        <v>0.4</v>
      </c>
      <c r="AH38" s="107">
        <f t="shared" si="18"/>
        <v>280</v>
      </c>
      <c r="AI38" s="107">
        <f t="shared" si="19"/>
        <v>1.1500000000000001</v>
      </c>
      <c r="AJ38" s="121">
        <f t="shared" si="20"/>
        <v>805.00000000000011</v>
      </c>
      <c r="AM38" s="121">
        <f t="shared" si="21"/>
        <v>35</v>
      </c>
      <c r="AN38" s="121">
        <f t="shared" si="22"/>
        <v>35</v>
      </c>
      <c r="AO38" s="121">
        <f t="shared" si="23"/>
        <v>35</v>
      </c>
      <c r="AP38" s="121">
        <f t="shared" si="24"/>
        <v>35</v>
      </c>
      <c r="AQ38" s="107">
        <f t="shared" si="25"/>
        <v>35</v>
      </c>
      <c r="AR38" s="107">
        <f t="shared" si="26"/>
        <v>35</v>
      </c>
      <c r="AS38" s="107">
        <f t="shared" si="27"/>
        <v>35</v>
      </c>
      <c r="AT38" s="107">
        <f t="shared" si="28"/>
        <v>35</v>
      </c>
      <c r="AU38" s="107">
        <f t="shared" si="29"/>
        <v>35</v>
      </c>
      <c r="AV38" s="107">
        <f t="shared" si="30"/>
        <v>35</v>
      </c>
      <c r="AW38" s="107">
        <f t="shared" si="31"/>
        <v>35</v>
      </c>
      <c r="AX38" s="107">
        <f t="shared" si="32"/>
        <v>35</v>
      </c>
      <c r="AY38" s="107">
        <f t="shared" si="33"/>
        <v>35</v>
      </c>
      <c r="AZ38" s="107">
        <f t="shared" si="34"/>
        <v>35</v>
      </c>
      <c r="BA38" s="107">
        <f t="shared" si="35"/>
        <v>35</v>
      </c>
      <c r="BB38" s="122">
        <f t="shared" si="36"/>
        <v>525</v>
      </c>
      <c r="BE38">
        <f t="shared" si="37"/>
        <v>105.00000000000001</v>
      </c>
      <c r="BF38" s="122">
        <f t="shared" si="38"/>
        <v>35</v>
      </c>
      <c r="BG38" s="122">
        <f t="shared" si="39"/>
        <v>35</v>
      </c>
    </row>
    <row r="39" spans="1:59" ht="21">
      <c r="A39" s="110" t="s">
        <v>229</v>
      </c>
      <c r="B39" s="248" t="s">
        <v>230</v>
      </c>
      <c r="C39" s="248"/>
      <c r="D39" s="248"/>
      <c r="E39" s="248"/>
      <c r="F39" s="107"/>
      <c r="G39" s="107">
        <v>200</v>
      </c>
      <c r="H39" s="107">
        <v>9</v>
      </c>
      <c r="I39" s="107">
        <v>11.25</v>
      </c>
      <c r="J39" s="107">
        <v>4.5</v>
      </c>
      <c r="K39" s="107">
        <f t="shared" si="0"/>
        <v>9</v>
      </c>
      <c r="L39" s="107">
        <f t="shared" si="1"/>
        <v>9</v>
      </c>
      <c r="M39" s="107">
        <f t="shared" si="2"/>
        <v>9</v>
      </c>
      <c r="N39" s="107">
        <f t="shared" si="3"/>
        <v>6.75</v>
      </c>
      <c r="O39" s="107">
        <f t="shared" si="4"/>
        <v>9</v>
      </c>
      <c r="P39" s="107">
        <f t="shared" si="5"/>
        <v>9</v>
      </c>
      <c r="Q39" s="107">
        <f t="shared" si="5"/>
        <v>9</v>
      </c>
      <c r="R39" s="107">
        <v>6.75</v>
      </c>
      <c r="S39" s="107">
        <f t="shared" si="6"/>
        <v>6.75</v>
      </c>
      <c r="T39" s="107">
        <f t="shared" si="7"/>
        <v>11.25</v>
      </c>
      <c r="U39" s="107"/>
      <c r="V39" s="107">
        <f t="shared" si="8"/>
        <v>6.75</v>
      </c>
      <c r="W39" s="113">
        <f t="shared" si="9"/>
        <v>6.75</v>
      </c>
      <c r="X39" s="107">
        <f t="shared" si="10"/>
        <v>123.75</v>
      </c>
      <c r="Y39" s="107">
        <f t="shared" si="11"/>
        <v>24750</v>
      </c>
      <c r="AA39" s="107">
        <f t="shared" si="12"/>
        <v>4.5</v>
      </c>
      <c r="AB39" s="107">
        <f t="shared" si="13"/>
        <v>6.75</v>
      </c>
      <c r="AC39" s="107">
        <f t="shared" si="14"/>
        <v>4.5</v>
      </c>
      <c r="AD39" s="107">
        <f t="shared" si="15"/>
        <v>4.5</v>
      </c>
      <c r="AE39" s="107">
        <f>25.2+V39</f>
        <v>31.95</v>
      </c>
      <c r="AF39" s="107">
        <f t="shared" si="16"/>
        <v>6.75</v>
      </c>
      <c r="AG39" s="107">
        <f t="shared" si="17"/>
        <v>58.95</v>
      </c>
      <c r="AH39" s="107">
        <f t="shared" si="18"/>
        <v>11790</v>
      </c>
      <c r="AI39" s="107">
        <f t="shared" si="19"/>
        <v>182.7</v>
      </c>
      <c r="AJ39" s="121">
        <f t="shared" si="20"/>
        <v>36540</v>
      </c>
      <c r="AM39" s="121">
        <f t="shared" si="21"/>
        <v>900</v>
      </c>
      <c r="AN39" s="121">
        <f t="shared" si="22"/>
        <v>1800</v>
      </c>
      <c r="AO39" s="121">
        <f t="shared" si="23"/>
        <v>2250</v>
      </c>
      <c r="AP39" s="121">
        <f t="shared" si="24"/>
        <v>1800</v>
      </c>
      <c r="AQ39" s="107">
        <f t="shared" si="25"/>
        <v>1350</v>
      </c>
      <c r="AR39" s="107">
        <f t="shared" si="26"/>
        <v>1350</v>
      </c>
      <c r="AS39" s="107">
        <f t="shared" si="27"/>
        <v>1800</v>
      </c>
      <c r="AT39" s="107">
        <f t="shared" si="28"/>
        <v>1800</v>
      </c>
      <c r="AU39" s="107">
        <f t="shared" si="29"/>
        <v>1800</v>
      </c>
      <c r="AV39" s="107">
        <f t="shared" si="30"/>
        <v>1350</v>
      </c>
      <c r="AW39" s="107">
        <f t="shared" si="31"/>
        <v>1350</v>
      </c>
      <c r="AX39" s="107">
        <f t="shared" si="32"/>
        <v>2250</v>
      </c>
      <c r="AY39" s="107">
        <f t="shared" si="33"/>
        <v>1800</v>
      </c>
      <c r="AZ39" s="107">
        <f t="shared" si="34"/>
        <v>1350</v>
      </c>
      <c r="BA39" s="107">
        <f t="shared" si="35"/>
        <v>1800</v>
      </c>
      <c r="BB39" s="122">
        <f t="shared" si="36"/>
        <v>24750</v>
      </c>
      <c r="BE39">
        <f t="shared" si="37"/>
        <v>6390</v>
      </c>
      <c r="BF39" s="122">
        <f t="shared" si="38"/>
        <v>900</v>
      </c>
      <c r="BG39" s="122">
        <f t="shared" si="39"/>
        <v>1350</v>
      </c>
    </row>
    <row r="40" spans="1:59" ht="21">
      <c r="A40" s="110" t="s">
        <v>233</v>
      </c>
      <c r="B40" s="248" t="s">
        <v>234</v>
      </c>
      <c r="C40" s="248"/>
      <c r="D40" s="248"/>
      <c r="E40" s="248"/>
      <c r="F40" s="107"/>
      <c r="G40" s="107">
        <v>300</v>
      </c>
      <c r="H40" s="107">
        <v>1.35</v>
      </c>
      <c r="I40" s="107">
        <v>1.8</v>
      </c>
      <c r="J40" s="107">
        <v>0.75</v>
      </c>
      <c r="K40" s="107">
        <f t="shared" si="0"/>
        <v>1.35</v>
      </c>
      <c r="L40" s="107">
        <f t="shared" si="1"/>
        <v>1.35</v>
      </c>
      <c r="M40" s="107">
        <f t="shared" si="2"/>
        <v>1.35</v>
      </c>
      <c r="N40" s="107">
        <f t="shared" si="3"/>
        <v>1.05</v>
      </c>
      <c r="O40" s="107">
        <f t="shared" si="4"/>
        <v>1.35</v>
      </c>
      <c r="P40" s="107">
        <f t="shared" si="5"/>
        <v>1.35</v>
      </c>
      <c r="Q40" s="107">
        <f t="shared" si="5"/>
        <v>1.35</v>
      </c>
      <c r="R40" s="107">
        <v>1.05</v>
      </c>
      <c r="S40" s="107">
        <f t="shared" si="6"/>
        <v>1.05</v>
      </c>
      <c r="T40" s="107">
        <f t="shared" si="7"/>
        <v>1.8</v>
      </c>
      <c r="U40" s="107"/>
      <c r="V40" s="107">
        <f t="shared" si="8"/>
        <v>1.05</v>
      </c>
      <c r="W40" s="113">
        <f t="shared" si="9"/>
        <v>1.05</v>
      </c>
      <c r="X40" s="107">
        <f t="shared" si="10"/>
        <v>19.05</v>
      </c>
      <c r="Y40" s="107">
        <f t="shared" si="11"/>
        <v>5715</v>
      </c>
      <c r="AA40" s="107">
        <f t="shared" si="12"/>
        <v>0.75</v>
      </c>
      <c r="AB40" s="107">
        <f t="shared" si="13"/>
        <v>1.05</v>
      </c>
      <c r="AC40" s="107">
        <f t="shared" si="14"/>
        <v>0.75</v>
      </c>
      <c r="AD40" s="107">
        <f t="shared" si="15"/>
        <v>0.75</v>
      </c>
      <c r="AE40" s="107">
        <f>3.75+V40</f>
        <v>4.8</v>
      </c>
      <c r="AF40" s="107">
        <f t="shared" si="16"/>
        <v>1.05</v>
      </c>
      <c r="AG40" s="107">
        <f t="shared" si="17"/>
        <v>9.15</v>
      </c>
      <c r="AH40" s="107">
        <f t="shared" si="18"/>
        <v>2745</v>
      </c>
      <c r="AI40" s="107">
        <f t="shared" si="19"/>
        <v>28.200000000000003</v>
      </c>
      <c r="AJ40" s="121">
        <f t="shared" si="20"/>
        <v>8460</v>
      </c>
      <c r="AM40" s="121">
        <f t="shared" si="21"/>
        <v>225</v>
      </c>
      <c r="AN40" s="121">
        <f t="shared" si="22"/>
        <v>405</v>
      </c>
      <c r="AO40" s="121">
        <f t="shared" si="23"/>
        <v>540</v>
      </c>
      <c r="AP40" s="121">
        <f t="shared" si="24"/>
        <v>405</v>
      </c>
      <c r="AQ40" s="107">
        <f t="shared" si="25"/>
        <v>315</v>
      </c>
      <c r="AR40" s="107">
        <f t="shared" si="26"/>
        <v>315</v>
      </c>
      <c r="AS40" s="107">
        <f t="shared" si="27"/>
        <v>405</v>
      </c>
      <c r="AT40" s="107">
        <f t="shared" si="28"/>
        <v>405</v>
      </c>
      <c r="AU40" s="107">
        <f t="shared" si="29"/>
        <v>405</v>
      </c>
      <c r="AV40" s="107">
        <f t="shared" si="30"/>
        <v>315</v>
      </c>
      <c r="AW40" s="107">
        <f t="shared" si="31"/>
        <v>315</v>
      </c>
      <c r="AX40" s="107">
        <f t="shared" si="32"/>
        <v>540</v>
      </c>
      <c r="AY40" s="107">
        <f t="shared" si="33"/>
        <v>405</v>
      </c>
      <c r="AZ40" s="107">
        <f t="shared" si="34"/>
        <v>315</v>
      </c>
      <c r="BA40" s="107">
        <f t="shared" si="35"/>
        <v>405</v>
      </c>
      <c r="BB40" s="122">
        <f t="shared" si="36"/>
        <v>5715</v>
      </c>
      <c r="BE40">
        <f t="shared" si="37"/>
        <v>1440</v>
      </c>
      <c r="BF40" s="122">
        <f t="shared" si="38"/>
        <v>225</v>
      </c>
      <c r="BG40" s="122">
        <f t="shared" si="39"/>
        <v>315</v>
      </c>
    </row>
    <row r="41" spans="1:59" ht="21">
      <c r="A41" s="110" t="s">
        <v>235</v>
      </c>
      <c r="B41" s="248" t="s">
        <v>236</v>
      </c>
      <c r="C41" s="248"/>
      <c r="D41" s="248"/>
      <c r="E41" s="248"/>
      <c r="F41" s="107"/>
      <c r="G41" s="107">
        <v>170</v>
      </c>
      <c r="H41" s="107">
        <v>0.9</v>
      </c>
      <c r="I41" s="107">
        <v>1.1299999999999999</v>
      </c>
      <c r="J41" s="107">
        <v>0.45</v>
      </c>
      <c r="K41" s="107">
        <f t="shared" si="0"/>
        <v>0.9</v>
      </c>
      <c r="L41" s="107">
        <f t="shared" si="1"/>
        <v>0.9</v>
      </c>
      <c r="M41" s="107">
        <f t="shared" si="2"/>
        <v>0.9</v>
      </c>
      <c r="N41" s="107">
        <f t="shared" si="3"/>
        <v>0.68</v>
      </c>
      <c r="O41" s="107">
        <f t="shared" si="4"/>
        <v>0.9</v>
      </c>
      <c r="P41" s="107">
        <f t="shared" si="5"/>
        <v>0.9</v>
      </c>
      <c r="Q41" s="107">
        <f t="shared" si="5"/>
        <v>0.9</v>
      </c>
      <c r="R41" s="107">
        <v>0.68</v>
      </c>
      <c r="S41" s="107">
        <f t="shared" si="6"/>
        <v>0.68</v>
      </c>
      <c r="T41" s="107">
        <f t="shared" si="7"/>
        <v>1.1299999999999999</v>
      </c>
      <c r="U41" s="107"/>
      <c r="V41" s="107">
        <f t="shared" si="8"/>
        <v>0.68</v>
      </c>
      <c r="W41" s="113">
        <f t="shared" si="9"/>
        <v>0.68</v>
      </c>
      <c r="X41" s="107">
        <f t="shared" si="10"/>
        <v>12.41</v>
      </c>
      <c r="Y41" s="107">
        <f t="shared" si="11"/>
        <v>2109.6999999999998</v>
      </c>
      <c r="AA41" s="107">
        <f t="shared" si="12"/>
        <v>0.45</v>
      </c>
      <c r="AB41" s="107">
        <f t="shared" si="13"/>
        <v>0.68</v>
      </c>
      <c r="AC41" s="107">
        <f t="shared" si="14"/>
        <v>0.45</v>
      </c>
      <c r="AD41" s="107">
        <f t="shared" si="15"/>
        <v>0.45</v>
      </c>
      <c r="AE41" s="107">
        <f>2.52+V41</f>
        <v>3.2</v>
      </c>
      <c r="AF41" s="107">
        <f t="shared" si="16"/>
        <v>0.68</v>
      </c>
      <c r="AG41" s="107">
        <f t="shared" si="17"/>
        <v>5.91</v>
      </c>
      <c r="AH41" s="107">
        <f t="shared" si="18"/>
        <v>1004.7</v>
      </c>
      <c r="AI41" s="107">
        <f t="shared" si="19"/>
        <v>18.32</v>
      </c>
      <c r="AJ41" s="121">
        <f t="shared" si="20"/>
        <v>3114.3999999999996</v>
      </c>
      <c r="AM41" s="121">
        <f t="shared" si="21"/>
        <v>76.5</v>
      </c>
      <c r="AN41" s="121">
        <f t="shared" si="22"/>
        <v>153</v>
      </c>
      <c r="AO41" s="121">
        <f t="shared" si="23"/>
        <v>192.1</v>
      </c>
      <c r="AP41" s="121">
        <f t="shared" si="24"/>
        <v>153</v>
      </c>
      <c r="AQ41" s="107">
        <f t="shared" si="25"/>
        <v>115.60000000000001</v>
      </c>
      <c r="AR41" s="107">
        <f t="shared" si="26"/>
        <v>115.60000000000001</v>
      </c>
      <c r="AS41" s="107">
        <f t="shared" si="27"/>
        <v>153</v>
      </c>
      <c r="AT41" s="107">
        <f t="shared" si="28"/>
        <v>153</v>
      </c>
      <c r="AU41" s="107">
        <f t="shared" si="29"/>
        <v>153</v>
      </c>
      <c r="AV41" s="107">
        <f t="shared" si="30"/>
        <v>115.60000000000001</v>
      </c>
      <c r="AW41" s="107">
        <f t="shared" si="31"/>
        <v>115.60000000000001</v>
      </c>
      <c r="AX41" s="107">
        <f t="shared" si="32"/>
        <v>192.1</v>
      </c>
      <c r="AY41" s="107">
        <f t="shared" si="33"/>
        <v>153</v>
      </c>
      <c r="AZ41" s="107">
        <f t="shared" si="34"/>
        <v>115.60000000000001</v>
      </c>
      <c r="BA41" s="107">
        <f t="shared" si="35"/>
        <v>153</v>
      </c>
      <c r="BB41" s="122">
        <f t="shared" si="36"/>
        <v>2109.6999999999998</v>
      </c>
      <c r="BE41">
        <f t="shared" si="37"/>
        <v>544</v>
      </c>
      <c r="BF41" s="122">
        <f t="shared" si="38"/>
        <v>76.5</v>
      </c>
      <c r="BG41" s="122">
        <f t="shared" si="39"/>
        <v>115.60000000000001</v>
      </c>
    </row>
    <row r="42" spans="1:59" ht="21">
      <c r="A42" s="110" t="s">
        <v>237</v>
      </c>
      <c r="B42" s="248" t="s">
        <v>258</v>
      </c>
      <c r="C42" s="248"/>
      <c r="D42" s="248"/>
      <c r="E42" s="248"/>
      <c r="F42" s="107"/>
      <c r="G42" s="107">
        <v>60</v>
      </c>
      <c r="H42" s="107">
        <v>2.25</v>
      </c>
      <c r="I42" s="107">
        <v>2.81</v>
      </c>
      <c r="J42" s="107">
        <v>1.1299999999999999</v>
      </c>
      <c r="K42" s="107">
        <f t="shared" si="0"/>
        <v>2.25</v>
      </c>
      <c r="L42" s="107">
        <f t="shared" si="1"/>
        <v>2.25</v>
      </c>
      <c r="M42" s="107">
        <f t="shared" si="2"/>
        <v>2.25</v>
      </c>
      <c r="N42" s="107">
        <f t="shared" si="3"/>
        <v>1.69</v>
      </c>
      <c r="O42" s="107">
        <f t="shared" si="4"/>
        <v>2.25</v>
      </c>
      <c r="P42" s="107">
        <f t="shared" si="5"/>
        <v>2.25</v>
      </c>
      <c r="Q42" s="107">
        <f t="shared" si="5"/>
        <v>2.25</v>
      </c>
      <c r="R42" s="107">
        <v>1.69</v>
      </c>
      <c r="S42" s="107">
        <f t="shared" si="6"/>
        <v>1.69</v>
      </c>
      <c r="T42" s="107">
        <f t="shared" si="7"/>
        <v>2.81</v>
      </c>
      <c r="U42" s="107"/>
      <c r="V42" s="107">
        <f t="shared" si="8"/>
        <v>1.69</v>
      </c>
      <c r="W42" s="113">
        <f t="shared" si="9"/>
        <v>1.69</v>
      </c>
      <c r="X42" s="107">
        <f t="shared" si="10"/>
        <v>30.950000000000006</v>
      </c>
      <c r="Y42" s="107">
        <f t="shared" si="11"/>
        <v>1857.0000000000005</v>
      </c>
      <c r="AA42" s="107">
        <f t="shared" si="12"/>
        <v>1.1299999999999999</v>
      </c>
      <c r="AB42" s="107">
        <f t="shared" si="13"/>
        <v>1.69</v>
      </c>
      <c r="AC42" s="107">
        <f t="shared" si="14"/>
        <v>1.1299999999999999</v>
      </c>
      <c r="AD42" s="107">
        <f t="shared" si="15"/>
        <v>1.1299999999999999</v>
      </c>
      <c r="AE42" s="107">
        <f>6.3+V42</f>
        <v>7.99</v>
      </c>
      <c r="AF42" s="107">
        <f t="shared" si="16"/>
        <v>1.69</v>
      </c>
      <c r="AG42" s="107">
        <f t="shared" si="17"/>
        <v>14.76</v>
      </c>
      <c r="AH42" s="107">
        <f t="shared" si="18"/>
        <v>885.6</v>
      </c>
      <c r="AI42" s="107">
        <f t="shared" si="19"/>
        <v>45.710000000000008</v>
      </c>
      <c r="AJ42" s="121">
        <f t="shared" si="20"/>
        <v>2742.6000000000004</v>
      </c>
      <c r="AM42" s="121">
        <f t="shared" si="21"/>
        <v>67.8</v>
      </c>
      <c r="AN42" s="121">
        <f t="shared" si="22"/>
        <v>135</v>
      </c>
      <c r="AO42" s="121">
        <f t="shared" si="23"/>
        <v>168.6</v>
      </c>
      <c r="AP42" s="121">
        <f t="shared" si="24"/>
        <v>135</v>
      </c>
      <c r="AQ42" s="107">
        <f t="shared" si="25"/>
        <v>101.39999999999999</v>
      </c>
      <c r="AR42" s="107">
        <f t="shared" si="26"/>
        <v>101.39999999999999</v>
      </c>
      <c r="AS42" s="107">
        <f t="shared" si="27"/>
        <v>135</v>
      </c>
      <c r="AT42" s="107">
        <f t="shared" si="28"/>
        <v>135</v>
      </c>
      <c r="AU42" s="107">
        <f t="shared" si="29"/>
        <v>135</v>
      </c>
      <c r="AV42" s="107">
        <f t="shared" si="30"/>
        <v>101.39999999999999</v>
      </c>
      <c r="AW42" s="107">
        <f t="shared" si="31"/>
        <v>101.39999999999999</v>
      </c>
      <c r="AX42" s="107">
        <f t="shared" si="32"/>
        <v>168.6</v>
      </c>
      <c r="AY42" s="107">
        <f t="shared" si="33"/>
        <v>135</v>
      </c>
      <c r="AZ42" s="107">
        <f t="shared" si="34"/>
        <v>101.39999999999999</v>
      </c>
      <c r="BA42" s="107">
        <f t="shared" si="35"/>
        <v>135</v>
      </c>
      <c r="BB42" s="122">
        <f t="shared" si="36"/>
        <v>1857</v>
      </c>
      <c r="BE42">
        <f t="shared" si="37"/>
        <v>479.40000000000003</v>
      </c>
      <c r="BF42" s="122">
        <f t="shared" si="38"/>
        <v>67.8</v>
      </c>
      <c r="BG42" s="122">
        <f t="shared" si="39"/>
        <v>101.39999999999999</v>
      </c>
    </row>
    <row r="43" spans="1:59" ht="21">
      <c r="A43" s="110" t="s">
        <v>238</v>
      </c>
      <c r="B43" s="248" t="s">
        <v>152</v>
      </c>
      <c r="C43" s="248"/>
      <c r="D43" s="248"/>
      <c r="E43" s="248"/>
      <c r="F43" s="107"/>
      <c r="G43" s="107">
        <v>510</v>
      </c>
      <c r="H43" s="107">
        <v>22.3</v>
      </c>
      <c r="I43" s="107">
        <v>27.87</v>
      </c>
      <c r="J43" s="107">
        <v>11.15</v>
      </c>
      <c r="K43" s="107">
        <f t="shared" si="0"/>
        <v>22.3</v>
      </c>
      <c r="L43" s="107">
        <f t="shared" si="1"/>
        <v>22.3</v>
      </c>
      <c r="M43" s="107">
        <f t="shared" si="2"/>
        <v>22.3</v>
      </c>
      <c r="N43" s="107">
        <f t="shared" si="3"/>
        <v>16.72</v>
      </c>
      <c r="O43" s="107">
        <f t="shared" si="4"/>
        <v>22.3</v>
      </c>
      <c r="P43" s="107">
        <f t="shared" si="5"/>
        <v>22.3</v>
      </c>
      <c r="Q43" s="107">
        <f t="shared" si="5"/>
        <v>22.3</v>
      </c>
      <c r="R43" s="107">
        <v>16.72</v>
      </c>
      <c r="S43" s="107">
        <f t="shared" si="6"/>
        <v>16.72</v>
      </c>
      <c r="T43" s="107">
        <f t="shared" si="7"/>
        <v>27.87</v>
      </c>
      <c r="U43" s="107"/>
      <c r="V43" s="107">
        <f t="shared" si="8"/>
        <v>16.72</v>
      </c>
      <c r="W43" s="113">
        <f t="shared" si="9"/>
        <v>16.72</v>
      </c>
      <c r="X43" s="107">
        <f t="shared" si="10"/>
        <v>306.59000000000003</v>
      </c>
      <c r="Y43" s="107">
        <f t="shared" si="11"/>
        <v>156360.90000000002</v>
      </c>
      <c r="AA43" s="107">
        <f t="shared" si="12"/>
        <v>11.15</v>
      </c>
      <c r="AB43" s="107">
        <f t="shared" si="13"/>
        <v>16.72</v>
      </c>
      <c r="AC43" s="107">
        <f t="shared" si="14"/>
        <v>11.15</v>
      </c>
      <c r="AD43" s="107">
        <f t="shared" si="15"/>
        <v>11.15</v>
      </c>
      <c r="AE43" s="107">
        <f>62.42+V43</f>
        <v>79.14</v>
      </c>
      <c r="AF43" s="107">
        <f t="shared" si="16"/>
        <v>16.72</v>
      </c>
      <c r="AG43" s="107">
        <f t="shared" si="17"/>
        <v>146.03</v>
      </c>
      <c r="AH43" s="107">
        <f t="shared" si="18"/>
        <v>74475.3</v>
      </c>
      <c r="AI43" s="107">
        <f t="shared" si="19"/>
        <v>452.62</v>
      </c>
      <c r="AJ43" s="121">
        <f t="shared" si="20"/>
        <v>230836.2</v>
      </c>
      <c r="AM43" s="121">
        <f t="shared" si="21"/>
        <v>5686.5</v>
      </c>
      <c r="AN43" s="121">
        <f t="shared" si="22"/>
        <v>11373</v>
      </c>
      <c r="AO43" s="121">
        <f t="shared" si="23"/>
        <v>14213.7</v>
      </c>
      <c r="AP43" s="121">
        <f t="shared" si="24"/>
        <v>11373</v>
      </c>
      <c r="AQ43" s="107">
        <f t="shared" si="25"/>
        <v>8527.1999999999989</v>
      </c>
      <c r="AR43" s="107">
        <f t="shared" si="26"/>
        <v>8527.1999999999989</v>
      </c>
      <c r="AS43" s="107">
        <f t="shared" si="27"/>
        <v>11373</v>
      </c>
      <c r="AT43" s="107">
        <f t="shared" si="28"/>
        <v>11373</v>
      </c>
      <c r="AU43" s="107">
        <f t="shared" si="29"/>
        <v>11373</v>
      </c>
      <c r="AV43" s="107">
        <f t="shared" si="30"/>
        <v>8527.1999999999989</v>
      </c>
      <c r="AW43" s="107">
        <f t="shared" si="31"/>
        <v>8527.1999999999989</v>
      </c>
      <c r="AX43" s="107">
        <f t="shared" si="32"/>
        <v>14213.7</v>
      </c>
      <c r="AY43" s="107">
        <f t="shared" si="33"/>
        <v>11373</v>
      </c>
      <c r="AZ43" s="107">
        <f t="shared" si="34"/>
        <v>8527.1999999999989</v>
      </c>
      <c r="BA43" s="107">
        <f t="shared" si="35"/>
        <v>11373</v>
      </c>
      <c r="BB43" s="122">
        <f t="shared" si="36"/>
        <v>156360.9</v>
      </c>
      <c r="BE43">
        <f t="shared" si="37"/>
        <v>40361.4</v>
      </c>
      <c r="BF43" s="122">
        <f t="shared" si="38"/>
        <v>5686.5</v>
      </c>
      <c r="BG43" s="122">
        <f t="shared" si="39"/>
        <v>8527.1999999999989</v>
      </c>
    </row>
    <row r="44" spans="1:59" ht="21">
      <c r="A44" s="110" t="s">
        <v>239</v>
      </c>
      <c r="B44" s="248" t="s">
        <v>256</v>
      </c>
      <c r="C44" s="248"/>
      <c r="D44" s="248"/>
      <c r="E44" s="248"/>
      <c r="F44" s="107"/>
      <c r="G44" s="107">
        <v>708</v>
      </c>
      <c r="H44" s="107">
        <v>1.44</v>
      </c>
      <c r="I44" s="107">
        <v>1.92</v>
      </c>
      <c r="J44" s="107">
        <v>0.72</v>
      </c>
      <c r="K44" s="107">
        <f t="shared" si="0"/>
        <v>1.44</v>
      </c>
      <c r="L44" s="107">
        <f t="shared" si="1"/>
        <v>1.44</v>
      </c>
      <c r="M44" s="107">
        <f t="shared" si="2"/>
        <v>1.44</v>
      </c>
      <c r="N44" s="107">
        <f t="shared" si="3"/>
        <v>1.2</v>
      </c>
      <c r="O44" s="107">
        <f t="shared" si="4"/>
        <v>1.44</v>
      </c>
      <c r="P44" s="107">
        <f t="shared" si="5"/>
        <v>1.44</v>
      </c>
      <c r="Q44" s="107">
        <f t="shared" si="5"/>
        <v>1.44</v>
      </c>
      <c r="R44" s="107">
        <v>1.2</v>
      </c>
      <c r="S44" s="107">
        <f t="shared" si="6"/>
        <v>1.2</v>
      </c>
      <c r="T44" s="107">
        <f t="shared" si="7"/>
        <v>1.92</v>
      </c>
      <c r="U44" s="107"/>
      <c r="V44" s="107">
        <f t="shared" si="8"/>
        <v>1.2</v>
      </c>
      <c r="W44" s="113">
        <f t="shared" si="9"/>
        <v>1.2</v>
      </c>
      <c r="X44" s="107">
        <f t="shared" si="10"/>
        <v>20.639999999999993</v>
      </c>
      <c r="Y44" s="121">
        <f t="shared" si="11"/>
        <v>14613.119999999995</v>
      </c>
      <c r="AA44" s="107">
        <f t="shared" si="12"/>
        <v>0.72</v>
      </c>
      <c r="AB44" s="107">
        <f t="shared" si="13"/>
        <v>1.2</v>
      </c>
      <c r="AC44" s="107">
        <f t="shared" si="14"/>
        <v>0.72</v>
      </c>
      <c r="AD44" s="107">
        <f t="shared" si="15"/>
        <v>0.72</v>
      </c>
      <c r="AE44" s="107">
        <f>4.08+V44</f>
        <v>5.28</v>
      </c>
      <c r="AF44" s="107">
        <f t="shared" si="16"/>
        <v>1.2</v>
      </c>
      <c r="AG44" s="107">
        <f t="shared" si="17"/>
        <v>9.84</v>
      </c>
      <c r="AH44" s="107">
        <f t="shared" si="18"/>
        <v>6966.72</v>
      </c>
      <c r="AI44" s="107">
        <f t="shared" si="19"/>
        <v>30.479999999999993</v>
      </c>
      <c r="AJ44" s="121">
        <f t="shared" si="20"/>
        <v>21579.839999999997</v>
      </c>
      <c r="AM44" s="121">
        <f t="shared" si="21"/>
        <v>509.76</v>
      </c>
      <c r="AN44" s="121">
        <f t="shared" si="22"/>
        <v>1019.52</v>
      </c>
      <c r="AO44" s="121">
        <f t="shared" si="23"/>
        <v>1359.36</v>
      </c>
      <c r="AP44" s="121">
        <f t="shared" si="24"/>
        <v>1019.52</v>
      </c>
      <c r="AQ44" s="107">
        <f t="shared" si="25"/>
        <v>849.6</v>
      </c>
      <c r="AR44" s="107">
        <f t="shared" si="26"/>
        <v>849.6</v>
      </c>
      <c r="AS44" s="107">
        <f t="shared" si="27"/>
        <v>1019.52</v>
      </c>
      <c r="AT44" s="107">
        <f t="shared" si="28"/>
        <v>1019.52</v>
      </c>
      <c r="AU44" s="107">
        <f t="shared" si="29"/>
        <v>1019.52</v>
      </c>
      <c r="AV44" s="107">
        <f t="shared" si="30"/>
        <v>849.6</v>
      </c>
      <c r="AW44" s="107">
        <f t="shared" si="31"/>
        <v>849.6</v>
      </c>
      <c r="AX44" s="107">
        <f t="shared" si="32"/>
        <v>1359.36</v>
      </c>
      <c r="AY44" s="107">
        <f t="shared" si="33"/>
        <v>1019.52</v>
      </c>
      <c r="AZ44" s="107">
        <f t="shared" si="34"/>
        <v>849.6</v>
      </c>
      <c r="BA44" s="107">
        <f t="shared" si="35"/>
        <v>1019.52</v>
      </c>
      <c r="BB44" s="122">
        <f t="shared" si="36"/>
        <v>14613.120000000004</v>
      </c>
      <c r="BE44">
        <f t="shared" si="37"/>
        <v>3738.2400000000002</v>
      </c>
      <c r="BF44" s="122">
        <f t="shared" si="38"/>
        <v>509.76</v>
      </c>
      <c r="BG44" s="122">
        <f t="shared" si="39"/>
        <v>849.6</v>
      </c>
    </row>
    <row r="45" spans="1:59" ht="21">
      <c r="A45" s="110" t="s">
        <v>240</v>
      </c>
      <c r="B45" s="252" t="s">
        <v>260</v>
      </c>
      <c r="C45" s="248"/>
      <c r="D45" s="248"/>
      <c r="E45" s="248"/>
      <c r="F45" s="107"/>
      <c r="G45" s="107">
        <v>600</v>
      </c>
      <c r="H45" s="107">
        <v>0.4</v>
      </c>
      <c r="I45" s="107">
        <v>0.5</v>
      </c>
      <c r="J45" s="107">
        <v>0.2</v>
      </c>
      <c r="K45" s="107">
        <f t="shared" si="0"/>
        <v>0.4</v>
      </c>
      <c r="L45" s="107">
        <f t="shared" si="1"/>
        <v>0.4</v>
      </c>
      <c r="M45" s="107">
        <f t="shared" si="2"/>
        <v>0.4</v>
      </c>
      <c r="N45" s="107">
        <f t="shared" si="3"/>
        <v>0.3</v>
      </c>
      <c r="O45" s="107">
        <f t="shared" si="4"/>
        <v>0.4</v>
      </c>
      <c r="P45" s="107">
        <f t="shared" si="5"/>
        <v>0.4</v>
      </c>
      <c r="Q45" s="107">
        <f t="shared" si="5"/>
        <v>0.4</v>
      </c>
      <c r="R45" s="107">
        <v>0.3</v>
      </c>
      <c r="S45" s="107">
        <f t="shared" si="6"/>
        <v>0.3</v>
      </c>
      <c r="T45" s="107">
        <f t="shared" si="7"/>
        <v>0.5</v>
      </c>
      <c r="U45" s="107"/>
      <c r="V45" s="107">
        <f t="shared" si="8"/>
        <v>0.3</v>
      </c>
      <c r="W45" s="113">
        <f t="shared" si="9"/>
        <v>0.3</v>
      </c>
      <c r="X45" s="107">
        <f t="shared" si="10"/>
        <v>5.4999999999999991</v>
      </c>
      <c r="Y45" s="107">
        <f t="shared" si="11"/>
        <v>3299.9999999999995</v>
      </c>
      <c r="AA45" s="107">
        <f t="shared" si="12"/>
        <v>0.2</v>
      </c>
      <c r="AB45" s="107">
        <f t="shared" si="13"/>
        <v>0.3</v>
      </c>
      <c r="AC45" s="107">
        <f t="shared" si="14"/>
        <v>0.2</v>
      </c>
      <c r="AD45" s="107">
        <f t="shared" si="15"/>
        <v>0.2</v>
      </c>
      <c r="AE45" s="107">
        <f>1+V45</f>
        <v>1.3</v>
      </c>
      <c r="AF45" s="107">
        <f t="shared" si="16"/>
        <v>0.3</v>
      </c>
      <c r="AG45" s="107">
        <f t="shared" si="17"/>
        <v>2.5</v>
      </c>
      <c r="AH45" s="107">
        <f t="shared" si="18"/>
        <v>1500</v>
      </c>
      <c r="AI45" s="107">
        <f t="shared" si="19"/>
        <v>7.9999999999999991</v>
      </c>
      <c r="AJ45" s="121">
        <f t="shared" si="20"/>
        <v>4800</v>
      </c>
      <c r="AM45" s="121">
        <f t="shared" si="21"/>
        <v>120</v>
      </c>
      <c r="AN45" s="121">
        <f t="shared" si="22"/>
        <v>240</v>
      </c>
      <c r="AO45" s="121">
        <f t="shared" si="23"/>
        <v>300</v>
      </c>
      <c r="AP45" s="121">
        <f t="shared" si="24"/>
        <v>240</v>
      </c>
      <c r="AQ45" s="107">
        <f t="shared" si="25"/>
        <v>180</v>
      </c>
      <c r="AR45" s="107">
        <f t="shared" si="26"/>
        <v>180</v>
      </c>
      <c r="AS45" s="107">
        <f t="shared" si="27"/>
        <v>240</v>
      </c>
      <c r="AT45" s="107">
        <f t="shared" si="28"/>
        <v>240</v>
      </c>
      <c r="AU45" s="107">
        <f t="shared" si="29"/>
        <v>240</v>
      </c>
      <c r="AV45" s="107">
        <f t="shared" si="30"/>
        <v>180</v>
      </c>
      <c r="AW45" s="107">
        <f t="shared" si="31"/>
        <v>180</v>
      </c>
      <c r="AX45" s="107">
        <f t="shared" si="32"/>
        <v>300</v>
      </c>
      <c r="AY45" s="107">
        <f t="shared" si="33"/>
        <v>240</v>
      </c>
      <c r="AZ45" s="107">
        <f t="shared" si="34"/>
        <v>180</v>
      </c>
      <c r="BA45" s="107">
        <f t="shared" si="35"/>
        <v>240</v>
      </c>
      <c r="BB45" s="122">
        <f t="shared" si="36"/>
        <v>3300</v>
      </c>
      <c r="BE45">
        <f t="shared" si="37"/>
        <v>780</v>
      </c>
      <c r="BF45" s="122">
        <f t="shared" si="38"/>
        <v>120</v>
      </c>
      <c r="BG45" s="122">
        <f t="shared" si="39"/>
        <v>180</v>
      </c>
    </row>
    <row r="46" spans="1:59" ht="21">
      <c r="A46" s="110" t="s">
        <v>241</v>
      </c>
      <c r="B46" s="252" t="s">
        <v>261</v>
      </c>
      <c r="C46" s="248"/>
      <c r="D46" s="248"/>
      <c r="E46" s="248"/>
      <c r="F46" s="107"/>
      <c r="G46" s="107">
        <v>302</v>
      </c>
      <c r="H46" s="107">
        <v>0.43</v>
      </c>
      <c r="I46" s="107">
        <v>0.43</v>
      </c>
      <c r="J46" s="107">
        <v>0.43</v>
      </c>
      <c r="K46" s="107">
        <f t="shared" si="0"/>
        <v>0.43</v>
      </c>
      <c r="L46" s="107">
        <f t="shared" si="1"/>
        <v>0.43</v>
      </c>
      <c r="M46" s="107">
        <f t="shared" si="2"/>
        <v>0.43</v>
      </c>
      <c r="N46" s="107">
        <f t="shared" si="3"/>
        <v>0.43</v>
      </c>
      <c r="O46" s="107">
        <f t="shared" si="4"/>
        <v>0.43</v>
      </c>
      <c r="P46" s="107">
        <f t="shared" si="5"/>
        <v>0.43</v>
      </c>
      <c r="Q46" s="107">
        <f t="shared" si="5"/>
        <v>0.43</v>
      </c>
      <c r="R46" s="107">
        <v>0.43</v>
      </c>
      <c r="S46" s="107">
        <f t="shared" si="6"/>
        <v>0.43</v>
      </c>
      <c r="T46" s="107">
        <f t="shared" si="7"/>
        <v>0.43</v>
      </c>
      <c r="U46" s="107"/>
      <c r="V46" s="107">
        <f t="shared" si="8"/>
        <v>0.43</v>
      </c>
      <c r="W46" s="113">
        <f t="shared" si="9"/>
        <v>0.43</v>
      </c>
      <c r="X46" s="107">
        <f t="shared" si="10"/>
        <v>6.4499999999999993</v>
      </c>
      <c r="Y46" s="107">
        <f t="shared" si="11"/>
        <v>1947.8999999999999</v>
      </c>
      <c r="AA46" s="107">
        <f t="shared" si="12"/>
        <v>0.43</v>
      </c>
      <c r="AB46" s="107">
        <f t="shared" si="13"/>
        <v>0.43</v>
      </c>
      <c r="AC46" s="107">
        <f t="shared" si="14"/>
        <v>0.43</v>
      </c>
      <c r="AD46" s="107">
        <f t="shared" si="15"/>
        <v>0.43</v>
      </c>
      <c r="AE46" s="107">
        <f>1.29+V46</f>
        <v>1.72</v>
      </c>
      <c r="AF46" s="107">
        <f t="shared" si="16"/>
        <v>0.43</v>
      </c>
      <c r="AG46" s="107">
        <f t="shared" si="17"/>
        <v>3.87</v>
      </c>
      <c r="AH46" s="107">
        <f t="shared" si="18"/>
        <v>1168.74</v>
      </c>
      <c r="AI46" s="107">
        <f t="shared" si="19"/>
        <v>10.32</v>
      </c>
      <c r="AJ46" s="121">
        <f t="shared" si="20"/>
        <v>3116.64</v>
      </c>
      <c r="AM46" s="121">
        <f t="shared" si="21"/>
        <v>129.85999999999999</v>
      </c>
      <c r="AN46" s="121">
        <f t="shared" si="22"/>
        <v>129.85999999999999</v>
      </c>
      <c r="AO46" s="121">
        <f t="shared" si="23"/>
        <v>129.85999999999999</v>
      </c>
      <c r="AP46" s="121">
        <f t="shared" si="24"/>
        <v>129.85999999999999</v>
      </c>
      <c r="AQ46" s="107">
        <f t="shared" si="25"/>
        <v>129.85999999999999</v>
      </c>
      <c r="AR46" s="107">
        <f t="shared" si="26"/>
        <v>129.85999999999999</v>
      </c>
      <c r="AS46" s="107">
        <f t="shared" si="27"/>
        <v>129.85999999999999</v>
      </c>
      <c r="AT46" s="107">
        <f t="shared" si="28"/>
        <v>129.85999999999999</v>
      </c>
      <c r="AU46" s="107">
        <f t="shared" si="29"/>
        <v>129.85999999999999</v>
      </c>
      <c r="AV46" s="107">
        <f t="shared" si="30"/>
        <v>129.85999999999999</v>
      </c>
      <c r="AW46" s="107">
        <f t="shared" si="31"/>
        <v>129.85999999999999</v>
      </c>
      <c r="AX46" s="107">
        <f t="shared" si="32"/>
        <v>129.85999999999999</v>
      </c>
      <c r="AY46" s="107">
        <f t="shared" si="33"/>
        <v>129.85999999999999</v>
      </c>
      <c r="AZ46" s="107">
        <f t="shared" si="34"/>
        <v>129.85999999999999</v>
      </c>
      <c r="BA46" s="107">
        <f t="shared" si="35"/>
        <v>129.85999999999999</v>
      </c>
      <c r="BB46" s="122">
        <f t="shared" si="36"/>
        <v>1947.8999999999992</v>
      </c>
      <c r="BE46">
        <f t="shared" si="37"/>
        <v>519.43999999999994</v>
      </c>
      <c r="BF46" s="122">
        <f t="shared" si="38"/>
        <v>129.85999999999999</v>
      </c>
      <c r="BG46" s="122">
        <f t="shared" si="39"/>
        <v>129.85999999999999</v>
      </c>
    </row>
    <row r="47" spans="1:59" ht="21">
      <c r="A47" s="110" t="s">
        <v>242</v>
      </c>
      <c r="B47" s="252" t="s">
        <v>262</v>
      </c>
      <c r="C47" s="248"/>
      <c r="D47" s="248"/>
      <c r="E47" s="248"/>
      <c r="F47" s="107"/>
      <c r="G47" s="107">
        <v>58</v>
      </c>
      <c r="H47" s="107">
        <v>0.19</v>
      </c>
      <c r="I47" s="107">
        <v>0.24</v>
      </c>
      <c r="J47" s="107">
        <v>0.1</v>
      </c>
      <c r="K47" s="107">
        <f t="shared" si="0"/>
        <v>0.19</v>
      </c>
      <c r="L47" s="107">
        <f t="shared" si="1"/>
        <v>0.19</v>
      </c>
      <c r="M47" s="107">
        <f t="shared" si="2"/>
        <v>0.19</v>
      </c>
      <c r="N47" s="107">
        <f t="shared" si="3"/>
        <v>0.15</v>
      </c>
      <c r="O47" s="107">
        <f t="shared" si="4"/>
        <v>0.19</v>
      </c>
      <c r="P47" s="107">
        <f t="shared" si="5"/>
        <v>0.19</v>
      </c>
      <c r="Q47" s="107">
        <f t="shared" si="5"/>
        <v>0.19</v>
      </c>
      <c r="R47" s="107">
        <v>0.15</v>
      </c>
      <c r="S47" s="107">
        <f t="shared" si="6"/>
        <v>0.15</v>
      </c>
      <c r="T47" s="107">
        <f t="shared" si="7"/>
        <v>0.24</v>
      </c>
      <c r="U47" s="107"/>
      <c r="V47" s="107">
        <f t="shared" si="8"/>
        <v>0.15</v>
      </c>
      <c r="W47" s="113">
        <f t="shared" si="9"/>
        <v>0.15</v>
      </c>
      <c r="X47" s="107">
        <f t="shared" si="10"/>
        <v>2.6599999999999993</v>
      </c>
      <c r="Y47" s="107">
        <f t="shared" si="11"/>
        <v>154.27999999999994</v>
      </c>
      <c r="AA47" s="107">
        <f t="shared" si="12"/>
        <v>0.1</v>
      </c>
      <c r="AB47" s="107">
        <f t="shared" si="13"/>
        <v>0.15</v>
      </c>
      <c r="AC47" s="107">
        <f t="shared" si="14"/>
        <v>0.1</v>
      </c>
      <c r="AD47" s="107">
        <f t="shared" si="15"/>
        <v>0.1</v>
      </c>
      <c r="AE47" s="107">
        <f>0.54+V47</f>
        <v>0.69000000000000006</v>
      </c>
      <c r="AF47" s="107">
        <f t="shared" si="16"/>
        <v>0.15</v>
      </c>
      <c r="AG47" s="107">
        <f t="shared" si="17"/>
        <v>1.29</v>
      </c>
      <c r="AH47" s="107">
        <f t="shared" si="18"/>
        <v>74.820000000000007</v>
      </c>
      <c r="AI47" s="107">
        <f t="shared" si="19"/>
        <v>3.9499999999999993</v>
      </c>
      <c r="AJ47" s="121">
        <f t="shared" si="20"/>
        <v>229.09999999999997</v>
      </c>
      <c r="AM47" s="121">
        <f t="shared" si="21"/>
        <v>5.8000000000000007</v>
      </c>
      <c r="AN47" s="121">
        <f t="shared" si="22"/>
        <v>11.02</v>
      </c>
      <c r="AO47" s="121">
        <f t="shared" si="23"/>
        <v>13.92</v>
      </c>
      <c r="AP47" s="121">
        <f t="shared" si="24"/>
        <v>11.02</v>
      </c>
      <c r="AQ47" s="107">
        <f t="shared" si="25"/>
        <v>8.6999999999999993</v>
      </c>
      <c r="AR47" s="107">
        <f t="shared" si="26"/>
        <v>8.6999999999999993</v>
      </c>
      <c r="AS47" s="107">
        <f t="shared" si="27"/>
        <v>11.02</v>
      </c>
      <c r="AT47" s="107">
        <f t="shared" si="28"/>
        <v>11.02</v>
      </c>
      <c r="AU47" s="107">
        <f t="shared" si="29"/>
        <v>11.02</v>
      </c>
      <c r="AV47" s="107">
        <f t="shared" si="30"/>
        <v>8.6999999999999993</v>
      </c>
      <c r="AW47" s="107">
        <f t="shared" si="31"/>
        <v>8.6999999999999993</v>
      </c>
      <c r="AX47" s="107">
        <f t="shared" si="32"/>
        <v>13.92</v>
      </c>
      <c r="AY47" s="107">
        <f t="shared" si="33"/>
        <v>11.02</v>
      </c>
      <c r="AZ47" s="107">
        <f t="shared" si="34"/>
        <v>8.6999999999999993</v>
      </c>
      <c r="BA47" s="107">
        <f t="shared" si="35"/>
        <v>11.02</v>
      </c>
      <c r="BB47" s="122">
        <f t="shared" si="36"/>
        <v>154.28</v>
      </c>
      <c r="BE47">
        <f t="shared" si="37"/>
        <v>40.020000000000003</v>
      </c>
      <c r="BF47" s="122">
        <f t="shared" si="38"/>
        <v>5.8000000000000007</v>
      </c>
      <c r="BG47" s="122">
        <f t="shared" si="39"/>
        <v>8.6999999999999993</v>
      </c>
    </row>
    <row r="48" spans="1:59" ht="21">
      <c r="A48" s="110" t="s">
        <v>243</v>
      </c>
      <c r="B48" s="250" t="s">
        <v>263</v>
      </c>
      <c r="C48" s="251"/>
      <c r="D48" s="251"/>
      <c r="E48" s="251"/>
      <c r="F48" s="107"/>
      <c r="G48" s="107">
        <v>380</v>
      </c>
      <c r="H48" s="107">
        <v>2.79</v>
      </c>
      <c r="I48" s="107">
        <v>3.49</v>
      </c>
      <c r="J48" s="107">
        <v>1.4</v>
      </c>
      <c r="K48" s="107">
        <f t="shared" si="0"/>
        <v>2.79</v>
      </c>
      <c r="L48" s="107">
        <f t="shared" si="1"/>
        <v>2.79</v>
      </c>
      <c r="M48" s="107">
        <f t="shared" si="2"/>
        <v>2.79</v>
      </c>
      <c r="N48" s="107">
        <f t="shared" si="3"/>
        <v>2.09</v>
      </c>
      <c r="O48" s="107">
        <f t="shared" si="4"/>
        <v>2.79</v>
      </c>
      <c r="P48" s="107">
        <f t="shared" si="5"/>
        <v>2.79</v>
      </c>
      <c r="Q48" s="107">
        <f t="shared" si="5"/>
        <v>2.79</v>
      </c>
      <c r="R48" s="107">
        <v>2.09</v>
      </c>
      <c r="S48" s="107">
        <f t="shared" si="6"/>
        <v>2.09</v>
      </c>
      <c r="T48" s="107">
        <f t="shared" si="7"/>
        <v>3.49</v>
      </c>
      <c r="U48" s="107"/>
      <c r="V48" s="107">
        <f t="shared" si="8"/>
        <v>2.09</v>
      </c>
      <c r="W48" s="113">
        <f t="shared" si="9"/>
        <v>2.09</v>
      </c>
      <c r="X48" s="107">
        <f t="shared" si="10"/>
        <v>38.36</v>
      </c>
      <c r="Y48" s="107">
        <f t="shared" si="11"/>
        <v>14576.8</v>
      </c>
      <c r="AA48" s="107">
        <f t="shared" si="12"/>
        <v>1.4</v>
      </c>
      <c r="AB48" s="107">
        <f t="shared" si="13"/>
        <v>2.09</v>
      </c>
      <c r="AC48" s="107">
        <f t="shared" si="14"/>
        <v>1.4</v>
      </c>
      <c r="AD48" s="107">
        <f t="shared" si="15"/>
        <v>1.4</v>
      </c>
      <c r="AE48" s="107">
        <f>7.81+V48</f>
        <v>9.8999999999999986</v>
      </c>
      <c r="AF48" s="107">
        <f t="shared" si="16"/>
        <v>2.09</v>
      </c>
      <c r="AG48" s="107">
        <f t="shared" si="17"/>
        <v>18.279999999999998</v>
      </c>
      <c r="AH48" s="107">
        <f t="shared" si="18"/>
        <v>6946.3999999999987</v>
      </c>
      <c r="AI48" s="107">
        <f t="shared" si="19"/>
        <v>56.64</v>
      </c>
      <c r="AJ48" s="121">
        <f t="shared" si="20"/>
        <v>21523.199999999997</v>
      </c>
      <c r="AM48" s="121">
        <f t="shared" si="21"/>
        <v>532</v>
      </c>
      <c r="AN48" s="121">
        <f t="shared" si="22"/>
        <v>1060.2</v>
      </c>
      <c r="AO48" s="121">
        <f t="shared" si="23"/>
        <v>1326.2</v>
      </c>
      <c r="AP48" s="121">
        <f t="shared" si="24"/>
        <v>1060.2</v>
      </c>
      <c r="AQ48" s="107">
        <f t="shared" si="25"/>
        <v>794.19999999999993</v>
      </c>
      <c r="AR48" s="107">
        <f t="shared" si="26"/>
        <v>794.19999999999993</v>
      </c>
      <c r="AS48" s="107">
        <f t="shared" si="27"/>
        <v>1060.2</v>
      </c>
      <c r="AT48" s="107">
        <f t="shared" si="28"/>
        <v>1060.2</v>
      </c>
      <c r="AU48" s="107">
        <f t="shared" si="29"/>
        <v>1060.2</v>
      </c>
      <c r="AV48" s="107">
        <f t="shared" si="30"/>
        <v>794.19999999999993</v>
      </c>
      <c r="AW48" s="107">
        <f t="shared" si="31"/>
        <v>794.19999999999993</v>
      </c>
      <c r="AX48" s="107">
        <f t="shared" si="32"/>
        <v>1326.2</v>
      </c>
      <c r="AY48" s="107">
        <f t="shared" si="33"/>
        <v>1060.2</v>
      </c>
      <c r="AZ48" s="107">
        <f t="shared" si="34"/>
        <v>794.19999999999993</v>
      </c>
      <c r="BA48" s="107">
        <f t="shared" si="35"/>
        <v>1060.2</v>
      </c>
      <c r="BB48" s="122">
        <f t="shared" si="36"/>
        <v>14576.800000000005</v>
      </c>
      <c r="BE48">
        <f t="shared" si="37"/>
        <v>3761.9999999999995</v>
      </c>
      <c r="BF48" s="122">
        <f t="shared" si="38"/>
        <v>532</v>
      </c>
      <c r="BG48" s="122">
        <f t="shared" si="39"/>
        <v>794.19999999999993</v>
      </c>
    </row>
    <row r="49" spans="1:59" ht="21">
      <c r="A49" s="110" t="s">
        <v>244</v>
      </c>
      <c r="B49" s="250" t="s">
        <v>264</v>
      </c>
      <c r="C49" s="251"/>
      <c r="D49" s="251"/>
      <c r="E49" s="251"/>
      <c r="F49" s="107"/>
      <c r="G49" s="107">
        <v>50</v>
      </c>
      <c r="H49" s="107">
        <v>0.89</v>
      </c>
      <c r="I49" s="107">
        <v>1.1100000000000001</v>
      </c>
      <c r="J49" s="107">
        <v>0.44</v>
      </c>
      <c r="K49" s="107">
        <f t="shared" si="0"/>
        <v>0.89</v>
      </c>
      <c r="L49" s="107">
        <f t="shared" si="1"/>
        <v>0.89</v>
      </c>
      <c r="M49" s="107">
        <f t="shared" si="2"/>
        <v>0.89</v>
      </c>
      <c r="N49" s="107">
        <f t="shared" si="3"/>
        <v>0.67</v>
      </c>
      <c r="O49" s="107">
        <f t="shared" si="4"/>
        <v>0.89</v>
      </c>
      <c r="P49" s="107">
        <f t="shared" si="5"/>
        <v>0.89</v>
      </c>
      <c r="Q49" s="107">
        <f t="shared" si="5"/>
        <v>0.89</v>
      </c>
      <c r="R49" s="107">
        <v>0.67</v>
      </c>
      <c r="S49" s="107">
        <f t="shared" si="6"/>
        <v>0.67</v>
      </c>
      <c r="T49" s="107">
        <f t="shared" si="7"/>
        <v>1.1100000000000001</v>
      </c>
      <c r="U49" s="107"/>
      <c r="V49" s="107">
        <f t="shared" si="8"/>
        <v>0.67</v>
      </c>
      <c r="W49" s="113">
        <f t="shared" si="9"/>
        <v>0.67</v>
      </c>
      <c r="X49" s="107">
        <f t="shared" si="10"/>
        <v>12.239999999999998</v>
      </c>
      <c r="Y49" s="107">
        <f t="shared" si="11"/>
        <v>611.99999999999989</v>
      </c>
      <c r="AA49" s="107">
        <f t="shared" si="12"/>
        <v>0.44</v>
      </c>
      <c r="AB49" s="107">
        <f t="shared" si="13"/>
        <v>0.67</v>
      </c>
      <c r="AC49" s="107">
        <f t="shared" si="14"/>
        <v>0.44</v>
      </c>
      <c r="AD49" s="107">
        <f t="shared" si="15"/>
        <v>0.44</v>
      </c>
      <c r="AE49" s="107">
        <f>2.49+V49</f>
        <v>3.16</v>
      </c>
      <c r="AF49" s="107">
        <f t="shared" si="16"/>
        <v>0.67</v>
      </c>
      <c r="AG49" s="107">
        <f t="shared" si="17"/>
        <v>5.82</v>
      </c>
      <c r="AH49" s="107">
        <f t="shared" si="18"/>
        <v>291</v>
      </c>
      <c r="AI49" s="107">
        <f t="shared" si="19"/>
        <v>18.059999999999999</v>
      </c>
      <c r="AJ49" s="121">
        <f t="shared" si="20"/>
        <v>902.99999999999989</v>
      </c>
      <c r="AM49" s="121">
        <f t="shared" si="21"/>
        <v>22</v>
      </c>
      <c r="AN49" s="121">
        <f t="shared" si="22"/>
        <v>44.5</v>
      </c>
      <c r="AO49" s="121">
        <f t="shared" si="23"/>
        <v>55.500000000000007</v>
      </c>
      <c r="AP49" s="121">
        <f t="shared" si="24"/>
        <v>44.5</v>
      </c>
      <c r="AQ49" s="107">
        <f t="shared" si="25"/>
        <v>33.5</v>
      </c>
      <c r="AR49" s="107">
        <f t="shared" si="26"/>
        <v>33.5</v>
      </c>
      <c r="AS49" s="107">
        <f t="shared" si="27"/>
        <v>44.5</v>
      </c>
      <c r="AT49" s="107">
        <f t="shared" si="28"/>
        <v>44.5</v>
      </c>
      <c r="AU49" s="107">
        <f t="shared" si="29"/>
        <v>44.5</v>
      </c>
      <c r="AV49" s="107">
        <f t="shared" si="30"/>
        <v>33.5</v>
      </c>
      <c r="AW49" s="107">
        <f t="shared" si="31"/>
        <v>33.5</v>
      </c>
      <c r="AX49" s="107">
        <f t="shared" si="32"/>
        <v>55.500000000000007</v>
      </c>
      <c r="AY49" s="107">
        <f t="shared" si="33"/>
        <v>44.5</v>
      </c>
      <c r="AZ49" s="107">
        <f t="shared" si="34"/>
        <v>33.5</v>
      </c>
      <c r="BA49" s="107">
        <f t="shared" si="35"/>
        <v>44.5</v>
      </c>
      <c r="BB49" s="122">
        <f t="shared" si="36"/>
        <v>612</v>
      </c>
      <c r="BE49">
        <f t="shared" si="37"/>
        <v>158</v>
      </c>
      <c r="BF49" s="122">
        <f t="shared" si="38"/>
        <v>22</v>
      </c>
      <c r="BG49" s="122">
        <f t="shared" si="39"/>
        <v>33.5</v>
      </c>
    </row>
    <row r="50" spans="1:59" ht="21">
      <c r="A50" s="110" t="s">
        <v>245</v>
      </c>
      <c r="B50" s="250" t="s">
        <v>266</v>
      </c>
      <c r="C50" s="251"/>
      <c r="D50" s="251"/>
      <c r="E50" s="251"/>
      <c r="F50" s="107"/>
      <c r="G50" s="107">
        <v>180</v>
      </c>
      <c r="H50" s="107">
        <v>8.4</v>
      </c>
      <c r="I50" s="107">
        <v>10.5</v>
      </c>
      <c r="J50" s="107">
        <v>4.2</v>
      </c>
      <c r="K50" s="107">
        <f t="shared" si="0"/>
        <v>8.4</v>
      </c>
      <c r="L50" s="107">
        <f t="shared" si="1"/>
        <v>8.4</v>
      </c>
      <c r="M50" s="107">
        <f t="shared" si="2"/>
        <v>8.4</v>
      </c>
      <c r="N50" s="107">
        <f t="shared" si="3"/>
        <v>6.3</v>
      </c>
      <c r="O50" s="107">
        <f t="shared" si="4"/>
        <v>8.4</v>
      </c>
      <c r="P50" s="107">
        <f t="shared" si="5"/>
        <v>8.4</v>
      </c>
      <c r="Q50" s="107">
        <f t="shared" si="5"/>
        <v>8.4</v>
      </c>
      <c r="R50" s="107">
        <v>6.3</v>
      </c>
      <c r="S50" s="107">
        <f t="shared" si="6"/>
        <v>6.3</v>
      </c>
      <c r="T50" s="107">
        <f t="shared" si="7"/>
        <v>10.5</v>
      </c>
      <c r="U50" s="107"/>
      <c r="V50" s="107">
        <f t="shared" si="8"/>
        <v>6.3</v>
      </c>
      <c r="W50" s="113">
        <f t="shared" si="9"/>
        <v>6.3</v>
      </c>
      <c r="X50" s="107">
        <f t="shared" si="10"/>
        <v>115.49999999999999</v>
      </c>
      <c r="Y50" s="107">
        <f t="shared" si="11"/>
        <v>20789.999999999996</v>
      </c>
      <c r="AA50" s="107">
        <f t="shared" si="12"/>
        <v>4.2</v>
      </c>
      <c r="AB50" s="107">
        <f t="shared" si="13"/>
        <v>6.3</v>
      </c>
      <c r="AC50" s="107">
        <f t="shared" si="14"/>
        <v>4.2</v>
      </c>
      <c r="AD50" s="107">
        <f t="shared" si="15"/>
        <v>4.2</v>
      </c>
      <c r="AE50" s="107">
        <f>23.52+V50</f>
        <v>29.82</v>
      </c>
      <c r="AF50" s="107">
        <f t="shared" si="16"/>
        <v>6.3</v>
      </c>
      <c r="AG50" s="107">
        <f t="shared" si="17"/>
        <v>55.019999999999996</v>
      </c>
      <c r="AH50" s="107">
        <f t="shared" si="18"/>
        <v>9903.5999999999985</v>
      </c>
      <c r="AI50" s="107">
        <f t="shared" si="19"/>
        <v>170.51999999999998</v>
      </c>
      <c r="AJ50" s="121">
        <f t="shared" si="20"/>
        <v>30693.599999999995</v>
      </c>
      <c r="AM50" s="121">
        <f t="shared" si="21"/>
        <v>756</v>
      </c>
      <c r="AN50" s="121">
        <f t="shared" si="22"/>
        <v>1512</v>
      </c>
      <c r="AO50" s="121">
        <f t="shared" si="23"/>
        <v>1890</v>
      </c>
      <c r="AP50" s="121">
        <f t="shared" si="24"/>
        <v>1512</v>
      </c>
      <c r="AQ50" s="107">
        <f t="shared" si="25"/>
        <v>1134</v>
      </c>
      <c r="AR50" s="107">
        <f t="shared" si="26"/>
        <v>1134</v>
      </c>
      <c r="AS50" s="107">
        <f t="shared" si="27"/>
        <v>1512</v>
      </c>
      <c r="AT50" s="107">
        <f t="shared" si="28"/>
        <v>1512</v>
      </c>
      <c r="AU50" s="107">
        <f t="shared" si="29"/>
        <v>1512</v>
      </c>
      <c r="AV50" s="107">
        <f t="shared" si="30"/>
        <v>1134</v>
      </c>
      <c r="AW50" s="107">
        <f t="shared" si="31"/>
        <v>1134</v>
      </c>
      <c r="AX50" s="107">
        <f t="shared" si="32"/>
        <v>1890</v>
      </c>
      <c r="AY50" s="107">
        <f t="shared" si="33"/>
        <v>1512</v>
      </c>
      <c r="AZ50" s="107">
        <f t="shared" si="34"/>
        <v>1134</v>
      </c>
      <c r="BA50" s="107">
        <f t="shared" si="35"/>
        <v>1512</v>
      </c>
      <c r="BB50" s="122">
        <f t="shared" si="36"/>
        <v>20790</v>
      </c>
      <c r="BE50">
        <f t="shared" si="37"/>
        <v>5367.6</v>
      </c>
      <c r="BF50" s="122">
        <f t="shared" si="38"/>
        <v>756</v>
      </c>
      <c r="BG50" s="122">
        <f t="shared" si="39"/>
        <v>1134</v>
      </c>
    </row>
    <row r="51" spans="1:59" ht="21">
      <c r="A51" s="110" t="s">
        <v>246</v>
      </c>
      <c r="B51" s="250" t="s">
        <v>265</v>
      </c>
      <c r="C51" s="251"/>
      <c r="D51" s="251"/>
      <c r="E51" s="251"/>
      <c r="F51" s="107"/>
      <c r="G51" s="107">
        <v>510</v>
      </c>
      <c r="H51" s="107">
        <v>0.4</v>
      </c>
      <c r="I51" s="107">
        <v>0.5</v>
      </c>
      <c r="J51" s="107">
        <v>0.2</v>
      </c>
      <c r="K51" s="107">
        <f t="shared" si="0"/>
        <v>0.4</v>
      </c>
      <c r="L51" s="107">
        <f t="shared" si="1"/>
        <v>0.4</v>
      </c>
      <c r="M51" s="107">
        <f t="shared" si="2"/>
        <v>0.4</v>
      </c>
      <c r="N51" s="107">
        <f t="shared" si="3"/>
        <v>0.3</v>
      </c>
      <c r="O51" s="107">
        <f t="shared" si="4"/>
        <v>0.4</v>
      </c>
      <c r="P51" s="107">
        <f t="shared" si="5"/>
        <v>0.4</v>
      </c>
      <c r="Q51" s="107">
        <f t="shared" si="5"/>
        <v>0.4</v>
      </c>
      <c r="R51" s="107">
        <v>0.3</v>
      </c>
      <c r="S51" s="107">
        <f t="shared" si="6"/>
        <v>0.3</v>
      </c>
      <c r="T51" s="107">
        <f t="shared" si="7"/>
        <v>0.5</v>
      </c>
      <c r="U51" s="107"/>
      <c r="V51" s="107">
        <f t="shared" si="8"/>
        <v>0.3</v>
      </c>
      <c r="W51" s="113">
        <f t="shared" si="9"/>
        <v>0.3</v>
      </c>
      <c r="X51" s="107">
        <f t="shared" si="10"/>
        <v>5.4999999999999991</v>
      </c>
      <c r="Y51" s="107">
        <f>X51*G51</f>
        <v>2804.9999999999995</v>
      </c>
      <c r="AA51" s="107">
        <f t="shared" si="12"/>
        <v>0.2</v>
      </c>
      <c r="AB51" s="107">
        <f t="shared" si="13"/>
        <v>0.3</v>
      </c>
      <c r="AC51" s="107">
        <f t="shared" si="14"/>
        <v>0.2</v>
      </c>
      <c r="AD51" s="107">
        <f t="shared" si="15"/>
        <v>0.2</v>
      </c>
      <c r="AE51" s="107">
        <f>1+V51</f>
        <v>1.3</v>
      </c>
      <c r="AF51" s="107">
        <f t="shared" si="16"/>
        <v>0.3</v>
      </c>
      <c r="AG51" s="107">
        <f t="shared" si="17"/>
        <v>2.5</v>
      </c>
      <c r="AH51" s="107">
        <f t="shared" si="18"/>
        <v>1275</v>
      </c>
      <c r="AI51" s="107">
        <f t="shared" si="19"/>
        <v>7.9999999999999991</v>
      </c>
      <c r="AJ51" s="121">
        <f t="shared" si="20"/>
        <v>4079.9999999999995</v>
      </c>
      <c r="AM51" s="121">
        <f t="shared" si="21"/>
        <v>102</v>
      </c>
      <c r="AN51" s="121">
        <f t="shared" si="22"/>
        <v>204</v>
      </c>
      <c r="AO51" s="121">
        <f t="shared" si="23"/>
        <v>255</v>
      </c>
      <c r="AP51" s="121">
        <f t="shared" si="24"/>
        <v>204</v>
      </c>
      <c r="AQ51" s="107">
        <f t="shared" si="25"/>
        <v>153</v>
      </c>
      <c r="AR51" s="107">
        <f t="shared" si="26"/>
        <v>153</v>
      </c>
      <c r="AS51" s="107">
        <f t="shared" si="27"/>
        <v>204</v>
      </c>
      <c r="AT51" s="107">
        <f t="shared" si="28"/>
        <v>204</v>
      </c>
      <c r="AU51" s="107">
        <f t="shared" si="29"/>
        <v>204</v>
      </c>
      <c r="AV51" s="107">
        <f t="shared" si="30"/>
        <v>153</v>
      </c>
      <c r="AW51" s="107">
        <f t="shared" si="31"/>
        <v>153</v>
      </c>
      <c r="AX51" s="107">
        <f t="shared" si="32"/>
        <v>255</v>
      </c>
      <c r="AY51" s="107">
        <f t="shared" si="33"/>
        <v>204</v>
      </c>
      <c r="AZ51" s="107">
        <f t="shared" si="34"/>
        <v>153</v>
      </c>
      <c r="BA51" s="107">
        <f t="shared" si="35"/>
        <v>204</v>
      </c>
      <c r="BB51" s="122">
        <f t="shared" si="36"/>
        <v>2805</v>
      </c>
      <c r="BE51">
        <f t="shared" si="37"/>
        <v>663</v>
      </c>
      <c r="BF51" s="122">
        <f t="shared" si="38"/>
        <v>102</v>
      </c>
      <c r="BG51" s="122">
        <f t="shared" si="39"/>
        <v>153</v>
      </c>
    </row>
    <row r="52" spans="1:59" ht="21">
      <c r="A52" s="110" t="s">
        <v>247</v>
      </c>
      <c r="B52" s="251"/>
      <c r="C52" s="251"/>
      <c r="D52" s="251"/>
      <c r="E52" s="251"/>
      <c r="F52" s="107"/>
      <c r="G52" s="107"/>
      <c r="H52" s="107">
        <v>60</v>
      </c>
      <c r="I52" s="107">
        <v>75</v>
      </c>
      <c r="J52" s="107">
        <v>30</v>
      </c>
      <c r="K52" s="107">
        <f t="shared" si="0"/>
        <v>60</v>
      </c>
      <c r="L52" s="107">
        <f t="shared" si="1"/>
        <v>60</v>
      </c>
      <c r="M52" s="107">
        <f t="shared" si="2"/>
        <v>60</v>
      </c>
      <c r="N52" s="107">
        <v>45</v>
      </c>
      <c r="O52" s="107">
        <f t="shared" si="4"/>
        <v>60</v>
      </c>
      <c r="P52" s="107">
        <f t="shared" si="5"/>
        <v>60</v>
      </c>
      <c r="Q52" s="107">
        <f t="shared" si="5"/>
        <v>60</v>
      </c>
      <c r="R52" s="107">
        <v>45</v>
      </c>
      <c r="S52" s="107">
        <v>45</v>
      </c>
      <c r="T52" s="107">
        <f t="shared" si="7"/>
        <v>75</v>
      </c>
      <c r="U52" s="107"/>
      <c r="V52" s="107">
        <v>45</v>
      </c>
      <c r="W52" s="107">
        <f t="shared" si="9"/>
        <v>45</v>
      </c>
      <c r="X52" s="107">
        <f>H52+I52+J52+K52+L52+M52+N52+O52+P52+Q52+R52+S52+T52+U52+V52+W52</f>
        <v>825</v>
      </c>
      <c r="Y52" s="124">
        <f>X52*G52</f>
        <v>0</v>
      </c>
      <c r="AA52" s="107">
        <f t="shared" si="12"/>
        <v>30</v>
      </c>
      <c r="AB52" s="107">
        <f t="shared" si="13"/>
        <v>45</v>
      </c>
      <c r="AC52" s="107">
        <f t="shared" si="14"/>
        <v>30</v>
      </c>
      <c r="AD52" s="107">
        <f t="shared" si="15"/>
        <v>30</v>
      </c>
      <c r="AE52" s="107">
        <v>213</v>
      </c>
      <c r="AF52" s="107">
        <f t="shared" si="16"/>
        <v>45</v>
      </c>
      <c r="AG52" s="107">
        <f>AA52+AB52+AC52+AD52+AE52+AF52</f>
        <v>393</v>
      </c>
      <c r="AH52" s="107">
        <f>AG52*G52</f>
        <v>0</v>
      </c>
      <c r="AI52" s="107">
        <f t="shared" ref="AI52:AJ54" si="40">X52+AG52</f>
        <v>1218</v>
      </c>
      <c r="AJ52" s="120">
        <f t="shared" si="40"/>
        <v>0</v>
      </c>
      <c r="AM52" s="121">
        <f t="shared" si="21"/>
        <v>0</v>
      </c>
      <c r="AN52" s="121">
        <f t="shared" si="22"/>
        <v>0</v>
      </c>
      <c r="AO52" s="121">
        <f t="shared" si="23"/>
        <v>0</v>
      </c>
      <c r="AP52" s="121">
        <f t="shared" si="24"/>
        <v>0</v>
      </c>
      <c r="AQ52" s="107">
        <f t="shared" si="25"/>
        <v>0</v>
      </c>
      <c r="AR52" s="107">
        <f t="shared" si="26"/>
        <v>0</v>
      </c>
      <c r="AS52" s="107">
        <f t="shared" si="27"/>
        <v>0</v>
      </c>
      <c r="AT52" s="107">
        <f t="shared" si="28"/>
        <v>0</v>
      </c>
      <c r="AU52" s="107">
        <f t="shared" si="29"/>
        <v>0</v>
      </c>
      <c r="AV52" s="107">
        <f t="shared" si="30"/>
        <v>0</v>
      </c>
      <c r="AW52" s="107">
        <f t="shared" si="31"/>
        <v>0</v>
      </c>
      <c r="AX52" s="107">
        <f t="shared" si="32"/>
        <v>0</v>
      </c>
      <c r="AY52" s="107">
        <f t="shared" si="33"/>
        <v>0</v>
      </c>
      <c r="AZ52" s="107">
        <f t="shared" si="34"/>
        <v>0</v>
      </c>
      <c r="BA52" s="107">
        <f t="shared" si="35"/>
        <v>0</v>
      </c>
      <c r="BB52" s="122">
        <f t="shared" si="36"/>
        <v>0</v>
      </c>
      <c r="BE52">
        <f t="shared" si="37"/>
        <v>0</v>
      </c>
      <c r="BF52" s="122">
        <f t="shared" si="38"/>
        <v>0</v>
      </c>
      <c r="BG52" s="122">
        <f t="shared" si="39"/>
        <v>0</v>
      </c>
    </row>
    <row r="53" spans="1:59" ht="21">
      <c r="A53" s="110" t="s">
        <v>248</v>
      </c>
      <c r="B53" s="251"/>
      <c r="C53" s="251"/>
      <c r="D53" s="251"/>
      <c r="E53" s="251"/>
      <c r="F53" s="107"/>
      <c r="G53" s="107"/>
      <c r="H53" s="107">
        <v>60</v>
      </c>
      <c r="I53" s="107">
        <v>75</v>
      </c>
      <c r="J53" s="107">
        <v>30</v>
      </c>
      <c r="K53" s="107">
        <v>60</v>
      </c>
      <c r="L53" s="107">
        <v>60</v>
      </c>
      <c r="M53" s="107">
        <v>60</v>
      </c>
      <c r="N53" s="107">
        <v>45</v>
      </c>
      <c r="O53" s="107">
        <v>60</v>
      </c>
      <c r="P53" s="107">
        <v>60</v>
      </c>
      <c r="Q53" s="107">
        <v>60</v>
      </c>
      <c r="R53" s="107">
        <v>45</v>
      </c>
      <c r="S53" s="107">
        <v>45</v>
      </c>
      <c r="T53" s="107">
        <v>75</v>
      </c>
      <c r="U53" s="107"/>
      <c r="V53" s="107">
        <v>45</v>
      </c>
      <c r="W53" s="107">
        <v>45</v>
      </c>
      <c r="X53" s="107">
        <f>H53+I53+J53+K53+L53+M53+N53+O53+P53+Q53+R53+S53+T53+U53+V53+W53</f>
        <v>825</v>
      </c>
      <c r="Y53" s="117">
        <f>X53*G53</f>
        <v>0</v>
      </c>
      <c r="AA53" s="107">
        <f t="shared" si="12"/>
        <v>30</v>
      </c>
      <c r="AB53" s="107">
        <f t="shared" si="13"/>
        <v>45</v>
      </c>
      <c r="AC53" s="107">
        <f t="shared" si="14"/>
        <v>30</v>
      </c>
      <c r="AD53" s="107">
        <f t="shared" si="15"/>
        <v>30</v>
      </c>
      <c r="AE53" s="107">
        <v>213</v>
      </c>
      <c r="AF53" s="107">
        <f t="shared" si="16"/>
        <v>45</v>
      </c>
      <c r="AG53" s="107">
        <f>AA53+AB53+AC53+AD53+AE53+AF53</f>
        <v>393</v>
      </c>
      <c r="AH53" s="107">
        <f>AG53*G53</f>
        <v>0</v>
      </c>
      <c r="AI53" s="107">
        <f t="shared" si="40"/>
        <v>1218</v>
      </c>
      <c r="AJ53" s="120">
        <f t="shared" si="40"/>
        <v>0</v>
      </c>
      <c r="AL53">
        <v>1136601.06</v>
      </c>
      <c r="AM53" s="121">
        <f t="shared" si="21"/>
        <v>0</v>
      </c>
      <c r="AN53" s="121">
        <f t="shared" si="22"/>
        <v>0</v>
      </c>
      <c r="AO53" s="121">
        <f t="shared" si="23"/>
        <v>0</v>
      </c>
      <c r="AP53" s="121">
        <f t="shared" si="24"/>
        <v>0</v>
      </c>
      <c r="AQ53" s="107">
        <f t="shared" si="25"/>
        <v>0</v>
      </c>
      <c r="AR53" s="107">
        <f t="shared" si="26"/>
        <v>0</v>
      </c>
      <c r="AS53" s="107">
        <f t="shared" si="27"/>
        <v>0</v>
      </c>
      <c r="AT53" s="107">
        <f t="shared" si="28"/>
        <v>0</v>
      </c>
      <c r="AU53" s="107">
        <f t="shared" si="29"/>
        <v>0</v>
      </c>
      <c r="AV53" s="107">
        <f t="shared" si="30"/>
        <v>0</v>
      </c>
      <c r="AW53" s="107">
        <f t="shared" si="31"/>
        <v>0</v>
      </c>
      <c r="AX53" s="107">
        <f t="shared" si="32"/>
        <v>0</v>
      </c>
      <c r="AY53" s="107">
        <f t="shared" si="33"/>
        <v>0</v>
      </c>
      <c r="AZ53" s="107">
        <f t="shared" si="34"/>
        <v>0</v>
      </c>
      <c r="BA53" s="107">
        <f t="shared" si="35"/>
        <v>0</v>
      </c>
      <c r="BB53" s="122">
        <f t="shared" si="36"/>
        <v>0</v>
      </c>
      <c r="BE53">
        <f t="shared" si="37"/>
        <v>0</v>
      </c>
      <c r="BF53" s="122">
        <f t="shared" si="38"/>
        <v>0</v>
      </c>
      <c r="BG53" s="122">
        <f t="shared" si="39"/>
        <v>0</v>
      </c>
    </row>
    <row r="54" spans="1:59" ht="21">
      <c r="A54" s="110" t="s">
        <v>249</v>
      </c>
      <c r="B54" s="251"/>
      <c r="C54" s="251"/>
      <c r="D54" s="251"/>
      <c r="E54" s="251"/>
      <c r="F54" s="107"/>
      <c r="G54" s="107"/>
      <c r="H54" s="107">
        <v>40</v>
      </c>
      <c r="I54" s="107">
        <v>50</v>
      </c>
      <c r="J54" s="107">
        <v>20</v>
      </c>
      <c r="K54" s="107">
        <v>40</v>
      </c>
      <c r="L54" s="107">
        <v>40</v>
      </c>
      <c r="M54" s="107">
        <v>40</v>
      </c>
      <c r="N54" s="107">
        <v>30</v>
      </c>
      <c r="O54" s="107">
        <v>40</v>
      </c>
      <c r="P54" s="107">
        <v>40</v>
      </c>
      <c r="Q54" s="107">
        <v>40</v>
      </c>
      <c r="R54" s="107">
        <v>30</v>
      </c>
      <c r="S54" s="107">
        <v>30</v>
      </c>
      <c r="T54" s="107">
        <v>50</v>
      </c>
      <c r="U54" s="107"/>
      <c r="V54" s="107">
        <v>30</v>
      </c>
      <c r="W54" s="107">
        <v>30</v>
      </c>
      <c r="X54" s="107">
        <f>H54+I54+J54+K54+L54+M54+N54+O54+P54+Q54+R54+S54+T54+U54+V54+W54</f>
        <v>550</v>
      </c>
      <c r="Y54" s="117">
        <f>X54*G54</f>
        <v>0</v>
      </c>
      <c r="AA54" s="107">
        <v>20</v>
      </c>
      <c r="AB54" s="107">
        <v>30</v>
      </c>
      <c r="AC54" s="107">
        <v>20</v>
      </c>
      <c r="AD54" s="107">
        <v>20</v>
      </c>
      <c r="AE54" s="107">
        <v>142</v>
      </c>
      <c r="AF54" s="107">
        <v>30</v>
      </c>
      <c r="AG54" s="107">
        <f>AA54+AB54+AC54+AD54+AE54+AF54</f>
        <v>262</v>
      </c>
      <c r="AH54" s="107">
        <f>AG54*G54</f>
        <v>0</v>
      </c>
      <c r="AI54" s="107">
        <f t="shared" si="40"/>
        <v>812</v>
      </c>
      <c r="AJ54" s="120">
        <f>Y54+AH54</f>
        <v>0</v>
      </c>
      <c r="AL54">
        <f>AL53-AJ52</f>
        <v>1136601.06</v>
      </c>
      <c r="AM54" s="121">
        <f t="shared" si="21"/>
        <v>0</v>
      </c>
      <c r="AN54" s="121">
        <f t="shared" si="22"/>
        <v>0</v>
      </c>
      <c r="AO54" s="121">
        <f t="shared" si="23"/>
        <v>0</v>
      </c>
      <c r="AP54" s="121">
        <f t="shared" si="24"/>
        <v>0</v>
      </c>
      <c r="AQ54" s="107">
        <f t="shared" si="25"/>
        <v>0</v>
      </c>
      <c r="AR54" s="107">
        <f t="shared" si="26"/>
        <v>0</v>
      </c>
      <c r="AS54" s="107">
        <f t="shared" si="27"/>
        <v>0</v>
      </c>
      <c r="AT54" s="107">
        <f t="shared" si="28"/>
        <v>0</v>
      </c>
      <c r="AU54" s="107">
        <f t="shared" si="29"/>
        <v>0</v>
      </c>
      <c r="AV54" s="107">
        <f t="shared" si="30"/>
        <v>0</v>
      </c>
      <c r="AW54" s="107">
        <f t="shared" si="31"/>
        <v>0</v>
      </c>
      <c r="AX54" s="107">
        <f t="shared" si="32"/>
        <v>0</v>
      </c>
      <c r="AY54" s="107">
        <f t="shared" si="33"/>
        <v>0</v>
      </c>
      <c r="AZ54" s="107">
        <f t="shared" si="34"/>
        <v>0</v>
      </c>
      <c r="BA54" s="107">
        <f t="shared" si="35"/>
        <v>0</v>
      </c>
      <c r="BB54" s="122">
        <f t="shared" si="36"/>
        <v>0</v>
      </c>
      <c r="BE54">
        <f t="shared" si="37"/>
        <v>0</v>
      </c>
      <c r="BF54" s="122">
        <f t="shared" si="38"/>
        <v>0</v>
      </c>
      <c r="BG54" s="122">
        <f t="shared" si="39"/>
        <v>0</v>
      </c>
    </row>
    <row r="55" spans="1:59" ht="21">
      <c r="A55" s="110" t="s">
        <v>250</v>
      </c>
      <c r="B55" s="251"/>
      <c r="C55" s="251"/>
      <c r="D55" s="251"/>
      <c r="E55" s="251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AA55" s="107"/>
      <c r="AB55" s="107"/>
      <c r="AC55" s="107"/>
      <c r="AD55" s="107"/>
      <c r="AE55" s="107"/>
      <c r="AF55" s="107"/>
      <c r="AJ55" s="122">
        <f>SUM(AJ3:AJ54)</f>
        <v>1516393.2100000002</v>
      </c>
      <c r="AM55" s="121">
        <f t="shared" ref="AM55:BB55" si="41">SUM(AM3:AM54)</f>
        <v>38427.000000000007</v>
      </c>
      <c r="AN55" s="121">
        <f t="shared" si="41"/>
        <v>74984.990000000005</v>
      </c>
      <c r="AO55" s="121">
        <f t="shared" si="41"/>
        <v>93667.209999999992</v>
      </c>
      <c r="AP55" s="121">
        <f t="shared" si="41"/>
        <v>74984.990000000005</v>
      </c>
      <c r="AQ55" s="121">
        <f t="shared" si="41"/>
        <v>56234.999999999978</v>
      </c>
      <c r="AR55" s="121">
        <f t="shared" si="41"/>
        <v>56234.999999999978</v>
      </c>
      <c r="AS55" s="121">
        <f t="shared" si="41"/>
        <v>74984.990000000005</v>
      </c>
      <c r="AT55" s="121">
        <f t="shared" si="41"/>
        <v>74984.990000000005</v>
      </c>
      <c r="AU55" s="130">
        <f t="shared" si="41"/>
        <v>74984.990000000005</v>
      </c>
      <c r="AV55" s="131">
        <f t="shared" si="41"/>
        <v>56234.999999999978</v>
      </c>
      <c r="AW55" s="121">
        <f t="shared" si="41"/>
        <v>56234.999999999978</v>
      </c>
      <c r="AX55" s="131">
        <f t="shared" si="41"/>
        <v>93667.209999999992</v>
      </c>
      <c r="AY55" s="121">
        <f t="shared" si="41"/>
        <v>74984.990000000005</v>
      </c>
      <c r="AZ55" s="121">
        <f t="shared" si="41"/>
        <v>56234.999999999978</v>
      </c>
      <c r="BA55" s="121">
        <f t="shared" si="41"/>
        <v>74984.990000000005</v>
      </c>
      <c r="BB55" s="122">
        <f t="shared" si="41"/>
        <v>1031831.3500000002</v>
      </c>
      <c r="BE55">
        <f>SUM(BE3:BE54)</f>
        <v>256865.86</v>
      </c>
      <c r="BF55" s="122">
        <f>SUM(BF3:BF54)</f>
        <v>38427.000000000007</v>
      </c>
      <c r="BG55" s="122">
        <f>SUM(BG3:BG54)</f>
        <v>56234.999999999978</v>
      </c>
    </row>
    <row r="57" spans="1:59">
      <c r="AJ57">
        <v>1164596.1599999999</v>
      </c>
      <c r="BE57">
        <v>199475.35</v>
      </c>
      <c r="BF57">
        <v>29462.5</v>
      </c>
    </row>
    <row r="58" spans="1:59">
      <c r="BE58">
        <f>BE55-BE57</f>
        <v>57390.50999999998</v>
      </c>
    </row>
    <row r="59" spans="1:59">
      <c r="AJ59" s="122">
        <f>AJ57-AJ55</f>
        <v>-351797.05000000028</v>
      </c>
      <c r="AM59" t="s">
        <v>299</v>
      </c>
      <c r="AN59" s="122">
        <f>AM55+AN55+AO55+AP55</f>
        <v>282064.19</v>
      </c>
    </row>
    <row r="60" spans="1:59">
      <c r="K60" s="123" t="s">
        <v>292</v>
      </c>
      <c r="L60">
        <f>Y52</f>
        <v>0</v>
      </c>
      <c r="AM60" t="s">
        <v>300</v>
      </c>
      <c r="AN60" s="122">
        <f>AR55+AS55</f>
        <v>131219.99</v>
      </c>
    </row>
    <row r="61" spans="1:59">
      <c r="K61" s="123" t="s">
        <v>293</v>
      </c>
      <c r="L61" s="122">
        <f>Y44+Y17+Y25</f>
        <v>30514.869999999995</v>
      </c>
      <c r="AM61" t="s">
        <v>306</v>
      </c>
      <c r="AN61" s="122">
        <f>AX55+AW55+AV55+AU55+AT55</f>
        <v>356107.18999999994</v>
      </c>
    </row>
    <row r="62" spans="1:59">
      <c r="K62" s="123" t="s">
        <v>294</v>
      </c>
      <c r="L62">
        <f>Y54</f>
        <v>0</v>
      </c>
      <c r="AM62" t="s">
        <v>307</v>
      </c>
      <c r="AN62" s="122">
        <f>BA55+AZ55+AY55+AQ55</f>
        <v>262439.98</v>
      </c>
    </row>
    <row r="63" spans="1:59">
      <c r="K63" s="123" t="s">
        <v>295</v>
      </c>
      <c r="L63">
        <f>Y53</f>
        <v>0</v>
      </c>
    </row>
    <row r="65" spans="39:40">
      <c r="AM65" t="s">
        <v>251</v>
      </c>
      <c r="AN65" s="122">
        <f>AN59+AN60+AN61+AN62</f>
        <v>1031831.3499999999</v>
      </c>
    </row>
  </sheetData>
  <customSheetViews>
    <customSheetView guid="{8B50E8DE-2A80-4068-88C6-C4F2311B0544}" fitToPage="1">
      <selection activeCell="AE24" sqref="AE24"/>
      <pageMargins left="0.7" right="0.7" top="0.75" bottom="0.75" header="0.51181102362204689" footer="0.51181102362204689"/>
      <printOptions gridLines="1"/>
      <pageSetup paperSize="9" fitToHeight="0" orientation="landscape" horizontalDpi="300" verticalDpi="300" r:id="rId1"/>
    </customSheetView>
  </customSheetViews>
  <mergeCells count="60">
    <mergeCell ref="B55:E55"/>
    <mergeCell ref="B49:E49"/>
    <mergeCell ref="B50:E50"/>
    <mergeCell ref="B51:E51"/>
    <mergeCell ref="B52:E52"/>
    <mergeCell ref="B53:E53"/>
    <mergeCell ref="B54:E54"/>
    <mergeCell ref="B37:E37"/>
    <mergeCell ref="B48:E48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B26:E26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14:E14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AM1:AX1"/>
    <mergeCell ref="BB1:BB2"/>
    <mergeCell ref="AI1:AJ1"/>
    <mergeCell ref="H1:W1"/>
    <mergeCell ref="X1:Y1"/>
    <mergeCell ref="AA1:AF1"/>
    <mergeCell ref="AG1:AH1"/>
  </mergeCells>
  <printOptions gridLines="1"/>
  <pageMargins left="0.7" right="0.7" top="0.75" bottom="0.75" header="0.51181102362204689" footer="0.51181102362204689"/>
  <pageSetup paperSize="9" scale="13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4"/>
  <sheetViews>
    <sheetView topLeftCell="A25" zoomScale="80" workbookViewId="0">
      <selection activeCell="Y27" sqref="Y27"/>
    </sheetView>
  </sheetViews>
  <sheetFormatPr defaultColWidth="8.3984375" defaultRowHeight="14.4"/>
  <cols>
    <col min="1" max="1" width="19.8984375" style="1" customWidth="1"/>
    <col min="2" max="2" width="4.5" style="1" customWidth="1"/>
    <col min="3" max="3" width="5.5" style="1" customWidth="1"/>
    <col min="4" max="4" width="8.5" style="1" customWidth="1"/>
    <col min="5" max="5" width="8.19921875" style="1" customWidth="1"/>
    <col min="6" max="6" width="11" style="1" customWidth="1"/>
    <col min="7" max="7" width="8.09765625" style="1" customWidth="1"/>
    <col min="8" max="8" width="5.8984375" style="1" customWidth="1"/>
    <col min="9" max="9" width="3.59765625" style="1" customWidth="1"/>
    <col min="10" max="10" width="4.09765625" style="1" customWidth="1"/>
    <col min="11" max="11" width="10.09765625" style="1" customWidth="1"/>
    <col min="12" max="12" width="10" style="1" customWidth="1"/>
    <col min="13" max="13" width="11.59765625" style="1" customWidth="1"/>
    <col min="14" max="14" width="11.3984375" style="1" customWidth="1"/>
    <col min="15" max="15" width="10.8984375" style="1" customWidth="1"/>
    <col min="16" max="16" width="9.8984375" style="1" customWidth="1"/>
    <col min="17" max="17" width="7.3984375" style="1" customWidth="1"/>
    <col min="18" max="18" width="11" style="1" customWidth="1"/>
    <col min="19" max="19" width="6.0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.3984375" style="1"/>
    <col min="25" max="25" width="12" style="1" customWidth="1"/>
    <col min="26" max="257" width="8.398437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469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00">
        <v>45811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467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/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/>
      <c r="R11" s="2" t="s">
        <v>461</v>
      </c>
      <c r="S11" s="2"/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01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 t="s">
        <v>462</v>
      </c>
      <c r="T13" s="2"/>
      <c r="U13" s="2"/>
      <c r="V13" s="2"/>
      <c r="W13" s="2"/>
      <c r="X13" s="28"/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 t="s">
        <v>460</v>
      </c>
      <c r="V15" s="2"/>
      <c r="W15" s="2"/>
      <c r="X15" s="28"/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32" t="s">
        <v>34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 t="s">
        <v>35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07" t="s">
        <v>36</v>
      </c>
      <c r="AA18" s="207"/>
    </row>
    <row r="19" spans="1:28">
      <c r="A19" s="33"/>
      <c r="B19" s="38"/>
      <c r="C19" s="39" t="s">
        <v>37</v>
      </c>
      <c r="D19" s="208" t="s">
        <v>38</v>
      </c>
      <c r="E19" s="208"/>
      <c r="F19" s="208"/>
      <c r="G19" s="208"/>
      <c r="H19" s="208"/>
      <c r="I19" s="208"/>
      <c r="J19" s="208"/>
      <c r="K19" s="208" t="s">
        <v>39</v>
      </c>
      <c r="L19" s="208"/>
      <c r="M19" s="208"/>
      <c r="N19" s="208"/>
      <c r="O19" s="208"/>
      <c r="P19" s="208"/>
      <c r="Q19" s="208"/>
      <c r="R19" s="208" t="s">
        <v>40</v>
      </c>
      <c r="S19" s="208"/>
      <c r="T19" s="208"/>
      <c r="U19" s="208"/>
      <c r="V19" s="40" t="s">
        <v>41</v>
      </c>
      <c r="W19" s="41"/>
      <c r="X19" s="42"/>
      <c r="Y19" s="42"/>
      <c r="Z19" s="209" t="s">
        <v>42</v>
      </c>
      <c r="AA19" s="209"/>
    </row>
    <row r="20" spans="1:28">
      <c r="A20" s="44"/>
      <c r="B20" s="39"/>
      <c r="C20" s="39" t="s">
        <v>43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45" t="s">
        <v>44</v>
      </c>
      <c r="W20" s="46"/>
      <c r="X20" s="37"/>
      <c r="Y20" s="47"/>
      <c r="Z20" s="210" t="s">
        <v>45</v>
      </c>
      <c r="AA20" s="210"/>
      <c r="AB20" s="49"/>
    </row>
    <row r="21" spans="1:28" ht="13.95" customHeight="1">
      <c r="A21" s="44" t="s">
        <v>46</v>
      </c>
      <c r="B21" s="39" t="s">
        <v>47</v>
      </c>
      <c r="C21" s="39" t="s">
        <v>48</v>
      </c>
      <c r="D21" s="204"/>
      <c r="E21" s="204" t="s">
        <v>322</v>
      </c>
      <c r="F21" s="204" t="s">
        <v>323</v>
      </c>
      <c r="G21" s="204" t="s">
        <v>324</v>
      </c>
      <c r="H21" s="204" t="s">
        <v>54</v>
      </c>
      <c r="I21" s="203"/>
      <c r="J21" s="203"/>
      <c r="K21" s="202" t="s">
        <v>97</v>
      </c>
      <c r="L21" s="202" t="s">
        <v>98</v>
      </c>
      <c r="M21" s="202" t="s">
        <v>99</v>
      </c>
      <c r="N21" s="202" t="s">
        <v>100</v>
      </c>
      <c r="O21" s="218" t="s">
        <v>101</v>
      </c>
      <c r="P21" s="202" t="s">
        <v>108</v>
      </c>
      <c r="Q21" s="202" t="s">
        <v>54</v>
      </c>
      <c r="R21" s="203"/>
      <c r="S21" s="203"/>
      <c r="T21" s="203"/>
      <c r="U21" s="203"/>
      <c r="V21" s="203"/>
      <c r="W21" s="203"/>
      <c r="X21" s="202" t="s">
        <v>55</v>
      </c>
      <c r="Y21" s="202" t="s">
        <v>56</v>
      </c>
      <c r="Z21" s="51"/>
      <c r="AA21" s="48"/>
    </row>
    <row r="22" spans="1:28">
      <c r="A22" s="44"/>
      <c r="B22" s="39"/>
      <c r="C22" s="39" t="s">
        <v>57</v>
      </c>
      <c r="D22" s="204"/>
      <c r="E22" s="204"/>
      <c r="F22" s="204"/>
      <c r="G22" s="204"/>
      <c r="H22" s="204"/>
      <c r="I22" s="203"/>
      <c r="J22" s="203"/>
      <c r="K22" s="203"/>
      <c r="L22" s="203"/>
      <c r="M22" s="203"/>
      <c r="N22" s="203"/>
      <c r="O22" s="219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33" t="s">
        <v>58</v>
      </c>
      <c r="AA22" s="44" t="s">
        <v>59</v>
      </c>
    </row>
    <row r="23" spans="1:28" ht="86.25" customHeight="1">
      <c r="A23" s="47"/>
      <c r="B23" s="43"/>
      <c r="C23" s="43"/>
      <c r="D23" s="204"/>
      <c r="E23" s="204"/>
      <c r="F23" s="204"/>
      <c r="G23" s="204"/>
      <c r="H23" s="204"/>
      <c r="I23" s="203"/>
      <c r="J23" s="203"/>
      <c r="K23" s="203"/>
      <c r="L23" s="203"/>
      <c r="M23" s="203"/>
      <c r="N23" s="203"/>
      <c r="O23" s="219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47" t="s">
        <v>60</v>
      </c>
      <c r="AA23" s="47" t="s">
        <v>61</v>
      </c>
    </row>
    <row r="24" spans="1:28">
      <c r="A24" s="52">
        <v>1</v>
      </c>
      <c r="B24" s="52">
        <v>2</v>
      </c>
      <c r="C24" s="52">
        <v>3</v>
      </c>
      <c r="D24" s="52">
        <v>4</v>
      </c>
      <c r="E24" s="52">
        <v>5</v>
      </c>
      <c r="F24" s="52">
        <v>6</v>
      </c>
      <c r="G24" s="52">
        <v>7</v>
      </c>
      <c r="H24" s="52">
        <v>8</v>
      </c>
      <c r="I24" s="52">
        <v>10</v>
      </c>
      <c r="J24" s="52">
        <v>11</v>
      </c>
      <c r="K24" s="50">
        <v>12</v>
      </c>
      <c r="L24" s="76">
        <v>13</v>
      </c>
      <c r="M24" s="50">
        <v>14</v>
      </c>
      <c r="N24" s="50">
        <v>15</v>
      </c>
      <c r="O24" s="50">
        <v>16</v>
      </c>
      <c r="P24" s="50">
        <v>17</v>
      </c>
      <c r="Q24" s="50">
        <v>18</v>
      </c>
      <c r="R24" s="52">
        <v>19</v>
      </c>
      <c r="S24" s="52">
        <v>20</v>
      </c>
      <c r="T24" s="52">
        <v>21</v>
      </c>
      <c r="U24" s="52">
        <v>22</v>
      </c>
      <c r="V24" s="52">
        <v>23</v>
      </c>
      <c r="W24" s="54">
        <v>24</v>
      </c>
      <c r="X24" s="54">
        <v>25</v>
      </c>
      <c r="Y24" s="52">
        <v>26</v>
      </c>
      <c r="Z24" s="52">
        <v>27</v>
      </c>
      <c r="AA24" s="52">
        <v>28</v>
      </c>
    </row>
    <row r="25" spans="1:28" ht="27" customHeight="1">
      <c r="A25" s="55" t="s">
        <v>62</v>
      </c>
      <c r="B25" s="56"/>
      <c r="C25" s="56"/>
      <c r="D25" s="44"/>
      <c r="E25" s="57" t="s">
        <v>319</v>
      </c>
      <c r="F25" s="44">
        <v>100</v>
      </c>
      <c r="G25" s="44">
        <v>200</v>
      </c>
      <c r="H25" s="56" t="s">
        <v>325</v>
      </c>
      <c r="I25" s="56"/>
      <c r="J25" s="56"/>
      <c r="K25" s="50">
        <v>60</v>
      </c>
      <c r="L25" s="77">
        <v>200</v>
      </c>
      <c r="M25" s="78">
        <v>150</v>
      </c>
      <c r="N25" s="78">
        <v>100</v>
      </c>
      <c r="O25" s="78">
        <v>20</v>
      </c>
      <c r="P25" s="78">
        <v>200</v>
      </c>
      <c r="Q25" s="78" t="s">
        <v>102</v>
      </c>
      <c r="R25" s="58"/>
      <c r="S25" s="56"/>
      <c r="T25" s="56"/>
      <c r="U25" s="56"/>
      <c r="V25" s="56"/>
      <c r="W25" s="58"/>
      <c r="X25" s="58"/>
      <c r="Y25" s="56"/>
      <c r="Z25" s="42"/>
      <c r="AA25" s="42"/>
    </row>
    <row r="26" spans="1:28">
      <c r="A26" s="79" t="s">
        <v>63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80"/>
      <c r="W26" s="70"/>
      <c r="X26" s="70"/>
      <c r="Y26" s="37"/>
      <c r="Z26" s="42"/>
      <c r="AA26" s="42"/>
    </row>
    <row r="27" spans="1:28">
      <c r="A27" s="81" t="s">
        <v>103</v>
      </c>
      <c r="B27" s="64"/>
      <c r="C27" s="64"/>
      <c r="D27" s="64"/>
      <c r="E27" s="64"/>
      <c r="F27" s="64"/>
      <c r="G27" s="64"/>
      <c r="H27" s="64"/>
      <c r="I27" s="64"/>
      <c r="J27" s="64"/>
      <c r="K27" s="64">
        <v>2.0299999999999999E-2</v>
      </c>
      <c r="L27" s="64"/>
      <c r="M27" s="64"/>
      <c r="N27" s="64"/>
      <c r="O27" s="64"/>
      <c r="P27" s="64"/>
      <c r="Q27" s="64"/>
      <c r="R27" s="65"/>
      <c r="S27" s="64"/>
      <c r="T27" s="64"/>
      <c r="U27" s="64"/>
      <c r="V27" s="64"/>
      <c r="W27" s="65"/>
      <c r="X27" s="66">
        <f>Потребность_!G14</f>
        <v>125</v>
      </c>
      <c r="Y27" s="63">
        <f t="shared" ref="Y27:Y59" si="0">X27*Z27</f>
        <v>38.0625</v>
      </c>
      <c r="Z27" s="42">
        <f t="shared" ref="Z27:Z39" si="1">SUM(D27:W27)*$H$12</f>
        <v>0.30449999999999999</v>
      </c>
      <c r="AA27" s="37"/>
    </row>
    <row r="28" spans="1:28">
      <c r="A28" s="81" t="s">
        <v>104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>
        <v>2.0000000000000001E-4</v>
      </c>
      <c r="M28" s="64"/>
      <c r="N28" s="64"/>
      <c r="O28" s="64"/>
      <c r="P28" s="64"/>
      <c r="Q28" s="64"/>
      <c r="R28" s="65"/>
      <c r="S28" s="64"/>
      <c r="T28" s="64"/>
      <c r="U28" s="64"/>
      <c r="V28" s="64"/>
      <c r="W28" s="65"/>
      <c r="X28" s="66">
        <f>Потребность_!G41</f>
        <v>550</v>
      </c>
      <c r="Y28" s="63">
        <f t="shared" si="0"/>
        <v>1.6500000000000001</v>
      </c>
      <c r="Z28" s="42">
        <f t="shared" si="1"/>
        <v>3.0000000000000001E-3</v>
      </c>
      <c r="AA28" s="37"/>
    </row>
    <row r="29" spans="1:28">
      <c r="A29" s="81" t="s">
        <v>66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>
        <v>2.6880000000000001E-2</v>
      </c>
      <c r="M29" s="64"/>
      <c r="N29" s="64"/>
      <c r="O29" s="64"/>
      <c r="P29" s="64"/>
      <c r="Q29" s="64"/>
      <c r="R29" s="65"/>
      <c r="S29" s="64"/>
      <c r="T29" s="64"/>
      <c r="U29" s="64"/>
      <c r="V29" s="64"/>
      <c r="W29" s="65"/>
      <c r="X29" s="66">
        <f>Потребность_!G5</f>
        <v>60</v>
      </c>
      <c r="Y29" s="63">
        <f t="shared" si="0"/>
        <v>24.192</v>
      </c>
      <c r="Z29" s="42">
        <f t="shared" si="1"/>
        <v>0.4032</v>
      </c>
      <c r="AA29" s="37"/>
    </row>
    <row r="30" spans="1:28">
      <c r="A30" s="81" t="s">
        <v>67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>
        <v>0.02</v>
      </c>
      <c r="M30" s="64"/>
      <c r="N30" s="64"/>
      <c r="O30" s="64"/>
      <c r="P30" s="64"/>
      <c r="Q30" s="64"/>
      <c r="R30" s="65"/>
      <c r="S30" s="64"/>
      <c r="T30" s="64"/>
      <c r="U30" s="64"/>
      <c r="V30" s="64"/>
      <c r="W30" s="65"/>
      <c r="X30" s="66">
        <f>Потребность_!G6</f>
        <v>60</v>
      </c>
      <c r="Y30" s="63">
        <f t="shared" si="0"/>
        <v>18</v>
      </c>
      <c r="Z30" s="42">
        <f t="shared" si="1"/>
        <v>0.3</v>
      </c>
      <c r="AA30" s="37"/>
    </row>
    <row r="31" spans="1:28">
      <c r="A31" s="81" t="s">
        <v>68</v>
      </c>
      <c r="B31" s="64"/>
      <c r="C31" s="64"/>
      <c r="D31" s="64"/>
      <c r="E31" s="64"/>
      <c r="F31" s="64">
        <v>1.29E-2</v>
      </c>
      <c r="G31" s="64"/>
      <c r="H31" s="64"/>
      <c r="I31" s="64"/>
      <c r="J31" s="64"/>
      <c r="K31" s="64"/>
      <c r="L31" s="64">
        <v>0.01</v>
      </c>
      <c r="M31" s="64"/>
      <c r="N31" s="64">
        <v>0.01</v>
      </c>
      <c r="O31" s="64"/>
      <c r="P31" s="64"/>
      <c r="Q31" s="64"/>
      <c r="R31" s="65"/>
      <c r="S31" s="64"/>
      <c r="T31" s="64"/>
      <c r="U31" s="64"/>
      <c r="V31" s="64"/>
      <c r="W31" s="65"/>
      <c r="X31" s="66">
        <f>Потребность_!G7</f>
        <v>55</v>
      </c>
      <c r="Y31" s="63">
        <f t="shared" si="0"/>
        <v>27.142499999999998</v>
      </c>
      <c r="Z31" s="42">
        <f t="shared" si="1"/>
        <v>0.49349999999999999</v>
      </c>
      <c r="AA31" s="37"/>
    </row>
    <row r="32" spans="1:28">
      <c r="A32" s="81" t="s">
        <v>105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5"/>
      <c r="S32" s="64"/>
      <c r="T32" s="64"/>
      <c r="U32" s="64"/>
      <c r="V32" s="64"/>
      <c r="W32" s="65"/>
      <c r="X32" s="66">
        <f>Потребность_!G15</f>
        <v>0</v>
      </c>
      <c r="Y32" s="63">
        <f t="shared" si="0"/>
        <v>0</v>
      </c>
      <c r="Z32" s="42">
        <f t="shared" si="1"/>
        <v>0</v>
      </c>
      <c r="AA32" s="37"/>
    </row>
    <row r="33" spans="1:27">
      <c r="A33" s="81" t="s">
        <v>106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>
        <v>1.43E-2</v>
      </c>
      <c r="O33" s="64"/>
      <c r="P33" s="64"/>
      <c r="Q33" s="64"/>
      <c r="R33" s="65"/>
      <c r="S33" s="64"/>
      <c r="T33" s="64"/>
      <c r="U33" s="64"/>
      <c r="V33" s="64"/>
      <c r="W33" s="65"/>
      <c r="X33" s="66">
        <f>Потребность_!G38</f>
        <v>250</v>
      </c>
      <c r="Y33" s="63">
        <f t="shared" si="0"/>
        <v>53.625</v>
      </c>
      <c r="Z33" s="42">
        <f t="shared" si="1"/>
        <v>0.2145</v>
      </c>
      <c r="AA33" s="37"/>
    </row>
    <row r="34" spans="1:27">
      <c r="A34" s="81" t="s">
        <v>107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>
        <v>0.01</v>
      </c>
      <c r="M34" s="64"/>
      <c r="N34" s="64"/>
      <c r="O34" s="64"/>
      <c r="P34" s="64"/>
      <c r="Q34" s="64"/>
      <c r="R34" s="65"/>
      <c r="S34" s="64"/>
      <c r="T34" s="64"/>
      <c r="U34" s="64"/>
      <c r="V34" s="64"/>
      <c r="W34" s="65"/>
      <c r="X34" s="66">
        <f>Потребность_!G34</f>
        <v>300</v>
      </c>
      <c r="Y34" s="63">
        <f t="shared" si="0"/>
        <v>45</v>
      </c>
      <c r="Z34" s="42">
        <f t="shared" si="1"/>
        <v>0.15</v>
      </c>
      <c r="AA34" s="37"/>
    </row>
    <row r="35" spans="1:27">
      <c r="A35" s="81" t="s">
        <v>72</v>
      </c>
      <c r="B35" s="64"/>
      <c r="C35" s="64"/>
      <c r="D35" s="64"/>
      <c r="E35" s="64"/>
      <c r="F35" s="64">
        <v>2.7000000000000001E-3</v>
      </c>
      <c r="G35" s="64"/>
      <c r="H35" s="64"/>
      <c r="I35" s="64"/>
      <c r="J35" s="64"/>
      <c r="K35" s="64">
        <v>6.0000000000000001E-3</v>
      </c>
      <c r="L35" s="64">
        <v>4.0000000000000001E-3</v>
      </c>
      <c r="M35" s="64"/>
      <c r="N35" s="64"/>
      <c r="O35" s="64"/>
      <c r="P35" s="64"/>
      <c r="Q35" s="64"/>
      <c r="R35" s="65"/>
      <c r="S35" s="64"/>
      <c r="T35" s="64"/>
      <c r="U35" s="64"/>
      <c r="V35" s="64"/>
      <c r="W35" s="65"/>
      <c r="X35" s="66">
        <f>Потребность_!G27</f>
        <v>120</v>
      </c>
      <c r="Y35" s="63">
        <f t="shared" si="0"/>
        <v>22.86</v>
      </c>
      <c r="Z35" s="42">
        <f t="shared" si="1"/>
        <v>0.1905</v>
      </c>
      <c r="AA35" s="37"/>
    </row>
    <row r="36" spans="1:27">
      <c r="A36" s="81" t="s">
        <v>73</v>
      </c>
      <c r="B36" s="64"/>
      <c r="C36" s="64"/>
      <c r="D36" s="64"/>
      <c r="E36" s="64">
        <v>5.0000000000000001E-3</v>
      </c>
      <c r="F36" s="64">
        <v>1.8E-3</v>
      </c>
      <c r="G36" s="64"/>
      <c r="H36" s="64"/>
      <c r="I36" s="64"/>
      <c r="J36" s="64"/>
      <c r="K36" s="64"/>
      <c r="L36" s="64"/>
      <c r="M36" s="64">
        <v>5.0000000000000001E-3</v>
      </c>
      <c r="N36" s="64">
        <v>3.0000000000000001E-3</v>
      </c>
      <c r="O36" s="64">
        <v>5.0000000000000001E-4</v>
      </c>
      <c r="P36" s="64"/>
      <c r="Q36" s="64"/>
      <c r="R36" s="65"/>
      <c r="S36" s="64"/>
      <c r="T36" s="64"/>
      <c r="U36" s="64"/>
      <c r="V36" s="64"/>
      <c r="W36" s="65"/>
      <c r="X36" s="66">
        <f>Потребность_!G12</f>
        <v>950</v>
      </c>
      <c r="Y36" s="63">
        <f t="shared" si="0"/>
        <v>218.02500000000001</v>
      </c>
      <c r="Z36" s="42">
        <f t="shared" si="1"/>
        <v>0.22950000000000001</v>
      </c>
      <c r="AA36" s="37"/>
    </row>
    <row r="37" spans="1:27">
      <c r="A37" s="81" t="s">
        <v>74</v>
      </c>
      <c r="B37" s="64"/>
      <c r="C37" s="64"/>
      <c r="D37" s="64"/>
      <c r="E37" s="64"/>
      <c r="F37" s="64"/>
      <c r="G37" s="64">
        <v>0.13</v>
      </c>
      <c r="H37" s="64"/>
      <c r="I37" s="64"/>
      <c r="J37" s="64"/>
      <c r="K37" s="64"/>
      <c r="L37" s="64"/>
      <c r="M37" s="64"/>
      <c r="N37" s="64">
        <v>0.01</v>
      </c>
      <c r="O37" s="64"/>
      <c r="P37" s="64"/>
      <c r="Q37" s="64"/>
      <c r="R37" s="65"/>
      <c r="S37" s="64"/>
      <c r="T37" s="64"/>
      <c r="U37" s="64"/>
      <c r="V37" s="64"/>
      <c r="W37" s="65"/>
      <c r="X37" s="66">
        <f>Потребность_!G13</f>
        <v>75</v>
      </c>
      <c r="Y37" s="63">
        <f t="shared" si="0"/>
        <v>157.5</v>
      </c>
      <c r="Z37" s="42">
        <f t="shared" si="1"/>
        <v>2.1</v>
      </c>
      <c r="AA37" s="37"/>
    </row>
    <row r="38" spans="1:27">
      <c r="A38" s="81" t="s">
        <v>75</v>
      </c>
      <c r="B38" s="64"/>
      <c r="C38" s="64"/>
      <c r="D38" s="64"/>
      <c r="E38" s="64"/>
      <c r="F38" s="64">
        <v>2.8400000000000002E-2</v>
      </c>
      <c r="G38" s="64"/>
      <c r="H38" s="64"/>
      <c r="I38" s="64"/>
      <c r="J38" s="64"/>
      <c r="K38" s="64">
        <v>4.58E-2</v>
      </c>
      <c r="L38" s="64">
        <v>1.2500000000000001E-2</v>
      </c>
      <c r="M38" s="64"/>
      <c r="N38" s="64">
        <v>2.7199999999999998E-2</v>
      </c>
      <c r="O38" s="64"/>
      <c r="P38" s="64"/>
      <c r="Q38" s="64"/>
      <c r="R38" s="65"/>
      <c r="S38" s="64"/>
      <c r="T38" s="64"/>
      <c r="U38" s="64"/>
      <c r="V38" s="64"/>
      <c r="W38" s="65"/>
      <c r="X38" s="66">
        <f>Потребность_!G8</f>
        <v>60</v>
      </c>
      <c r="Y38" s="63">
        <f t="shared" si="0"/>
        <v>102.50999999999999</v>
      </c>
      <c r="Z38" s="42">
        <f t="shared" si="1"/>
        <v>1.7084999999999999</v>
      </c>
      <c r="AA38" s="37"/>
    </row>
    <row r="39" spans="1:27">
      <c r="A39" s="81" t="s">
        <v>76</v>
      </c>
      <c r="B39" s="64"/>
      <c r="C39" s="64"/>
      <c r="D39" s="64"/>
      <c r="E39" s="64"/>
      <c r="F39" s="64">
        <v>2.7000000000000001E-3</v>
      </c>
      <c r="G39" s="64"/>
      <c r="H39" s="64"/>
      <c r="I39" s="64"/>
      <c r="J39" s="64"/>
      <c r="K39" s="64"/>
      <c r="L39" s="64"/>
      <c r="M39" s="64"/>
      <c r="N39" s="64"/>
      <c r="O39" s="64">
        <v>5.0000000000000001E-4</v>
      </c>
      <c r="P39" s="64"/>
      <c r="Q39" s="64"/>
      <c r="R39" s="65"/>
      <c r="S39" s="64"/>
      <c r="T39" s="64"/>
      <c r="U39" s="64"/>
      <c r="V39" s="64"/>
      <c r="W39" s="65"/>
      <c r="X39" s="66">
        <f>Потребность_!G31</f>
        <v>32</v>
      </c>
      <c r="Y39" s="63">
        <f t="shared" si="0"/>
        <v>1.536</v>
      </c>
      <c r="Z39" s="42">
        <f t="shared" si="1"/>
        <v>4.8000000000000001E-2</v>
      </c>
      <c r="AA39" s="37"/>
    </row>
    <row r="40" spans="1:27">
      <c r="A40" s="82" t="s">
        <v>107</v>
      </c>
      <c r="B40" s="64"/>
      <c r="C40" s="64"/>
      <c r="D40" s="64"/>
      <c r="E40" s="64"/>
      <c r="F40" s="64">
        <v>9.1000000000000004E-3</v>
      </c>
      <c r="G40" s="64"/>
      <c r="H40" s="64"/>
      <c r="I40" s="64"/>
      <c r="J40" s="64"/>
      <c r="K40" s="64"/>
      <c r="L40" s="64"/>
      <c r="M40" s="64"/>
      <c r="N40" s="64"/>
      <c r="O40" s="64">
        <v>0.01</v>
      </c>
      <c r="P40" s="64"/>
      <c r="Q40" s="64"/>
      <c r="R40" s="65"/>
      <c r="S40" s="64"/>
      <c r="T40" s="64"/>
      <c r="U40" s="64"/>
      <c r="V40" s="64"/>
      <c r="W40" s="65"/>
      <c r="X40" s="66">
        <f>Потребность_!G34</f>
        <v>300</v>
      </c>
      <c r="Y40" s="63">
        <f>X40*Z40</f>
        <v>85.949999999999989</v>
      </c>
      <c r="Z40" s="42">
        <f t="shared" ref="Z40:Z59" si="2">SUM(D40:W40)*$H$12</f>
        <v>0.28649999999999998</v>
      </c>
      <c r="AA40" s="37"/>
    </row>
    <row r="41" spans="1:27">
      <c r="A41" s="81" t="s">
        <v>108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>
        <v>1E-3</v>
      </c>
      <c r="Q41" s="64"/>
      <c r="R41" s="65"/>
      <c r="S41" s="64"/>
      <c r="T41" s="64"/>
      <c r="U41" s="64"/>
      <c r="V41" s="64"/>
      <c r="W41" s="65"/>
      <c r="X41" s="66">
        <f>Потребность_!G30</f>
        <v>400</v>
      </c>
      <c r="Y41" s="63">
        <f t="shared" si="0"/>
        <v>6</v>
      </c>
      <c r="Z41" s="42">
        <f t="shared" si="2"/>
        <v>1.4999999999999999E-2</v>
      </c>
      <c r="AA41" s="37"/>
    </row>
    <row r="42" spans="1:27">
      <c r="A42" s="81" t="s">
        <v>109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>
        <v>0</v>
      </c>
      <c r="Q42" s="64"/>
      <c r="R42" s="65"/>
      <c r="S42" s="64"/>
      <c r="T42" s="64"/>
      <c r="U42" s="64"/>
      <c r="V42" s="64"/>
      <c r="W42" s="65"/>
      <c r="X42" s="66">
        <f>Потребность_!G40</f>
        <v>0</v>
      </c>
      <c r="Y42" s="63">
        <f t="shared" si="0"/>
        <v>0</v>
      </c>
      <c r="Z42" s="42">
        <f t="shared" si="2"/>
        <v>0</v>
      </c>
      <c r="AA42" s="37"/>
    </row>
    <row r="43" spans="1:27">
      <c r="A43" s="81" t="s">
        <v>79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5"/>
      <c r="S43" s="64"/>
      <c r="T43" s="64"/>
      <c r="U43" s="64"/>
      <c r="V43" s="64"/>
      <c r="W43" s="65"/>
      <c r="X43" s="66">
        <f>Потребность_!G35</f>
        <v>0</v>
      </c>
      <c r="Y43" s="63">
        <f t="shared" si="0"/>
        <v>0</v>
      </c>
      <c r="Z43" s="42">
        <f t="shared" si="2"/>
        <v>0</v>
      </c>
      <c r="AA43" s="37"/>
    </row>
    <row r="44" spans="1:27">
      <c r="A44" s="95" t="s">
        <v>253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>
        <v>3.5000000000000003E-2</v>
      </c>
      <c r="M44" s="64"/>
      <c r="N44" s="64"/>
      <c r="O44" s="64"/>
      <c r="P44" s="64"/>
      <c r="Q44" s="64"/>
      <c r="R44" s="65"/>
      <c r="S44" s="64"/>
      <c r="T44" s="64"/>
      <c r="U44" s="64"/>
      <c r="V44" s="64"/>
      <c r="W44" s="65"/>
      <c r="X44" s="66">
        <f>Потребность_!G28</f>
        <v>55</v>
      </c>
      <c r="Y44" s="63">
        <f t="shared" si="0"/>
        <v>28.875</v>
      </c>
      <c r="Z44" s="42">
        <f t="shared" si="2"/>
        <v>0.52500000000000002</v>
      </c>
      <c r="AA44" s="37"/>
    </row>
    <row r="45" spans="1:27">
      <c r="A45" s="81" t="s">
        <v>81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>
        <v>5.3999999999999999E-2</v>
      </c>
      <c r="N45" s="64"/>
      <c r="O45" s="64"/>
      <c r="P45" s="64"/>
      <c r="Q45" s="64"/>
      <c r="R45" s="65"/>
      <c r="S45" s="64"/>
      <c r="T45" s="64"/>
      <c r="U45" s="64"/>
      <c r="V45" s="64"/>
      <c r="W45" s="65"/>
      <c r="X45" s="66">
        <f>Потребность_!G21</f>
        <v>100</v>
      </c>
      <c r="Y45" s="63">
        <f t="shared" si="0"/>
        <v>81</v>
      </c>
      <c r="Z45" s="42">
        <f t="shared" si="2"/>
        <v>0.80999999999999994</v>
      </c>
      <c r="AA45" s="37"/>
    </row>
    <row r="46" spans="1:27">
      <c r="A46" s="81" t="s">
        <v>82</v>
      </c>
      <c r="B46" s="64"/>
      <c r="C46" s="64"/>
      <c r="D46" s="64"/>
      <c r="E46" s="64"/>
      <c r="F46" s="64"/>
      <c r="G46" s="64">
        <v>7.0000000000000001E-3</v>
      </c>
      <c r="H46" s="64"/>
      <c r="I46" s="64"/>
      <c r="J46" s="64"/>
      <c r="K46" s="64"/>
      <c r="L46" s="64">
        <v>2E-3</v>
      </c>
      <c r="M46" s="64"/>
      <c r="N46" s="64"/>
      <c r="O46" s="64"/>
      <c r="P46" s="64"/>
      <c r="Q46" s="64"/>
      <c r="R46" s="65"/>
      <c r="S46" s="64"/>
      <c r="T46" s="64"/>
      <c r="U46" s="64"/>
      <c r="V46" s="64"/>
      <c r="W46" s="65"/>
      <c r="X46" s="66">
        <f>Потребность_!G22</f>
        <v>75</v>
      </c>
      <c r="Y46" s="63">
        <f t="shared" si="0"/>
        <v>10.125</v>
      </c>
      <c r="Z46" s="42">
        <f t="shared" si="2"/>
        <v>0.13500000000000001</v>
      </c>
      <c r="AA46" s="37"/>
    </row>
    <row r="47" spans="1:27">
      <c r="A47" s="81" t="s">
        <v>110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>
        <v>4.3520000000000003E-2</v>
      </c>
      <c r="M47" s="64"/>
      <c r="N47" s="64"/>
      <c r="O47" s="64"/>
      <c r="P47" s="64"/>
      <c r="Q47" s="64"/>
      <c r="R47" s="65"/>
      <c r="S47" s="64"/>
      <c r="T47" s="64"/>
      <c r="U47" s="64"/>
      <c r="V47" s="64"/>
      <c r="W47" s="65"/>
      <c r="X47" s="66">
        <f>Потребность_!G39</f>
        <v>50</v>
      </c>
      <c r="Y47" s="63">
        <f t="shared" si="0"/>
        <v>32.64</v>
      </c>
      <c r="Z47" s="42">
        <f t="shared" si="2"/>
        <v>0.65280000000000005</v>
      </c>
      <c r="AA47" s="37"/>
    </row>
    <row r="48" spans="1:27">
      <c r="A48" s="81" t="s">
        <v>84</v>
      </c>
      <c r="B48" s="64"/>
      <c r="C48" s="64"/>
      <c r="D48" s="64"/>
      <c r="E48" s="64">
        <v>5.0000000000000001E-4</v>
      </c>
      <c r="F48" s="64">
        <v>6.9999999999999999E-4</v>
      </c>
      <c r="G48" s="64"/>
      <c r="H48" s="64"/>
      <c r="I48" s="64"/>
      <c r="J48" s="64"/>
      <c r="K48" s="64">
        <v>2.0000000000000001E-4</v>
      </c>
      <c r="L48" s="64">
        <v>2.9999999999999997E-4</v>
      </c>
      <c r="M48" s="64">
        <v>5.0000000000000001E-4</v>
      </c>
      <c r="N48" s="64">
        <v>4.0000000000000002E-4</v>
      </c>
      <c r="O48" s="64"/>
      <c r="P48" s="64"/>
      <c r="Q48" s="64"/>
      <c r="R48" s="65"/>
      <c r="S48" s="64"/>
      <c r="T48" s="64"/>
      <c r="U48" s="64"/>
      <c r="V48" s="64"/>
      <c r="W48" s="65"/>
      <c r="X48" s="66">
        <f>Потребность_!G23</f>
        <v>15</v>
      </c>
      <c r="Y48" s="63">
        <f t="shared" si="0"/>
        <v>0.58500000000000008</v>
      </c>
      <c r="Z48" s="42">
        <f t="shared" si="2"/>
        <v>3.9000000000000007E-2</v>
      </c>
      <c r="AA48" s="37"/>
    </row>
    <row r="49" spans="1:27">
      <c r="A49" s="81" t="s">
        <v>90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>
        <v>4.0000000000000003E-5</v>
      </c>
      <c r="M49" s="64"/>
      <c r="N49" s="64"/>
      <c r="O49" s="64"/>
      <c r="P49" s="64"/>
      <c r="Q49" s="64"/>
      <c r="R49" s="65"/>
      <c r="S49" s="64"/>
      <c r="T49" s="64"/>
      <c r="U49" s="64"/>
      <c r="V49" s="64"/>
      <c r="W49" s="65"/>
      <c r="X49" s="66">
        <f>Потребность_!G36</f>
        <v>1000</v>
      </c>
      <c r="Y49" s="63">
        <f t="shared" si="0"/>
        <v>0.60000000000000009</v>
      </c>
      <c r="Z49" s="42">
        <f t="shared" si="2"/>
        <v>6.0000000000000006E-4</v>
      </c>
      <c r="AA49" s="37"/>
    </row>
    <row r="50" spans="1:27">
      <c r="A50" s="81" t="s">
        <v>86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>
        <v>6.0000000000000001E-3</v>
      </c>
      <c r="M50" s="64"/>
      <c r="N50" s="64"/>
      <c r="O50" s="64"/>
      <c r="P50" s="64"/>
      <c r="Q50" s="64"/>
      <c r="R50" s="65"/>
      <c r="S50" s="64"/>
      <c r="T50" s="64"/>
      <c r="U50" s="64"/>
      <c r="V50" s="64"/>
      <c r="W50" s="65"/>
      <c r="X50" s="66">
        <f>Потребность_!G29</f>
        <v>200</v>
      </c>
      <c r="Y50" s="63">
        <f t="shared" si="0"/>
        <v>18</v>
      </c>
      <c r="Z50" s="42">
        <f t="shared" si="2"/>
        <v>0.09</v>
      </c>
      <c r="AA50" s="37"/>
    </row>
    <row r="51" spans="1:27">
      <c r="A51" s="81" t="s">
        <v>87</v>
      </c>
      <c r="B51" s="64"/>
      <c r="C51" s="64"/>
      <c r="D51" s="64"/>
      <c r="E51" s="64"/>
      <c r="F51" s="64"/>
      <c r="G51" s="64"/>
      <c r="H51" s="64">
        <v>2.5000000000000001E-2</v>
      </c>
      <c r="I51" s="64"/>
      <c r="J51" s="64"/>
      <c r="K51" s="64"/>
      <c r="L51" s="64"/>
      <c r="M51" s="64"/>
      <c r="N51" s="64">
        <v>8.0000000000000002E-3</v>
      </c>
      <c r="O51" s="64"/>
      <c r="P51" s="64"/>
      <c r="Q51" s="64">
        <v>0.06</v>
      </c>
      <c r="R51" s="65"/>
      <c r="S51" s="64"/>
      <c r="T51" s="64"/>
      <c r="U51" s="64"/>
      <c r="V51" s="64"/>
      <c r="W51" s="65"/>
      <c r="X51" s="66">
        <f>Потребность_!G10</f>
        <v>50</v>
      </c>
      <c r="Y51" s="63">
        <f t="shared" si="0"/>
        <v>69.75</v>
      </c>
      <c r="Z51" s="42">
        <f t="shared" si="2"/>
        <v>1.395</v>
      </c>
      <c r="AA51" s="37"/>
    </row>
    <row r="52" spans="1:27">
      <c r="A52" s="83" t="s">
        <v>88</v>
      </c>
      <c r="B52" s="68"/>
      <c r="C52" s="68"/>
      <c r="D52" s="68"/>
      <c r="E52" s="68"/>
      <c r="F52" s="68"/>
      <c r="G52" s="68"/>
      <c r="H52" s="68">
        <v>1.4999999999999999E-2</v>
      </c>
      <c r="I52" s="68"/>
      <c r="J52" s="68"/>
      <c r="K52" s="68"/>
      <c r="L52" s="68"/>
      <c r="M52" s="68"/>
      <c r="N52" s="68"/>
      <c r="O52" s="68"/>
      <c r="P52" s="68"/>
      <c r="Q52" s="68">
        <v>0.03</v>
      </c>
      <c r="R52" s="69"/>
      <c r="S52" s="68"/>
      <c r="T52" s="68"/>
      <c r="U52" s="68"/>
      <c r="V52" s="68"/>
      <c r="W52" s="69"/>
      <c r="X52" s="70">
        <f>Потребность_!G11</f>
        <v>60</v>
      </c>
      <c r="Y52" s="63">
        <f t="shared" si="0"/>
        <v>40.499999999999993</v>
      </c>
      <c r="Z52" s="42">
        <f t="shared" si="2"/>
        <v>0.67499999999999993</v>
      </c>
      <c r="AA52" s="37"/>
    </row>
    <row r="53" spans="1:27">
      <c r="A53" s="83" t="s">
        <v>111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>
        <v>7.5700000000000003E-2</v>
      </c>
      <c r="O53" s="68"/>
      <c r="P53" s="68"/>
      <c r="Q53" s="68"/>
      <c r="R53" s="69"/>
      <c r="S53" s="68"/>
      <c r="T53" s="68"/>
      <c r="U53" s="68"/>
      <c r="V53" s="68"/>
      <c r="W53" s="69"/>
      <c r="X53" s="70">
        <f>Потребность_!G18</f>
        <v>430</v>
      </c>
      <c r="Y53" s="63">
        <f t="shared" si="0"/>
        <v>488.26499999999999</v>
      </c>
      <c r="Z53" s="42">
        <f t="shared" si="2"/>
        <v>1.1355</v>
      </c>
      <c r="AA53" s="37"/>
    </row>
    <row r="54" spans="1:27">
      <c r="A54" s="83" t="s">
        <v>85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>
        <v>5.0000000000000001E-4</v>
      </c>
      <c r="M54" s="68"/>
      <c r="N54" s="68"/>
      <c r="O54" s="68"/>
      <c r="P54" s="68"/>
      <c r="Q54" s="68"/>
      <c r="R54" s="69"/>
      <c r="S54" s="68"/>
      <c r="T54" s="68"/>
      <c r="U54" s="68"/>
      <c r="V54" s="68"/>
      <c r="W54" s="69"/>
      <c r="X54" s="70">
        <f>Потребность_!G37</f>
        <v>1100</v>
      </c>
      <c r="Y54" s="63">
        <f t="shared" si="0"/>
        <v>8.25</v>
      </c>
      <c r="Z54" s="42">
        <f t="shared" si="2"/>
        <v>7.4999999999999997E-3</v>
      </c>
      <c r="AA54" s="37"/>
    </row>
    <row r="55" spans="1:27">
      <c r="A55" s="83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9"/>
      <c r="S55" s="68"/>
      <c r="T55" s="68"/>
      <c r="U55" s="68"/>
      <c r="V55" s="68"/>
      <c r="W55" s="69"/>
      <c r="X55" s="70">
        <f>Потребность_!G68</f>
        <v>132.28</v>
      </c>
      <c r="Y55" s="63">
        <f t="shared" si="0"/>
        <v>0</v>
      </c>
      <c r="Z55" s="42">
        <f t="shared" si="2"/>
        <v>0</v>
      </c>
      <c r="AA55" s="37"/>
    </row>
    <row r="56" spans="1:27">
      <c r="A56" s="83" t="s">
        <v>205</v>
      </c>
      <c r="B56" s="68"/>
      <c r="C56" s="68"/>
      <c r="D56" s="68"/>
      <c r="E56" s="68">
        <v>0.05</v>
      </c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9"/>
      <c r="S56" s="68"/>
      <c r="T56" s="68"/>
      <c r="U56" s="68"/>
      <c r="V56" s="68"/>
      <c r="W56" s="69"/>
      <c r="X56" s="132">
        <f>Потребность_!G24</f>
        <v>45</v>
      </c>
      <c r="Y56" s="63">
        <f t="shared" si="0"/>
        <v>33.75</v>
      </c>
      <c r="Z56" s="42">
        <f t="shared" si="2"/>
        <v>0.75</v>
      </c>
      <c r="AA56" s="37"/>
    </row>
    <row r="57" spans="1:27">
      <c r="A57" s="83" t="s">
        <v>327</v>
      </c>
      <c r="B57" s="68"/>
      <c r="C57" s="68"/>
      <c r="D57" s="68"/>
      <c r="E57" s="68"/>
      <c r="F57" s="68"/>
      <c r="G57" s="68">
        <v>5.0000000000000001E-3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9"/>
      <c r="S57" s="68"/>
      <c r="T57" s="68"/>
      <c r="U57" s="68"/>
      <c r="V57" s="68"/>
      <c r="W57" s="69"/>
      <c r="X57" s="132">
        <f>Потребность_!G60</f>
        <v>450</v>
      </c>
      <c r="Y57" s="63">
        <f t="shared" si="0"/>
        <v>33.75</v>
      </c>
      <c r="Z57" s="42">
        <f t="shared" si="2"/>
        <v>7.4999999999999997E-2</v>
      </c>
      <c r="AA57" s="37"/>
    </row>
    <row r="58" spans="1:27">
      <c r="A58" s="83" t="s">
        <v>326</v>
      </c>
      <c r="B58" s="68"/>
      <c r="C58" s="68"/>
      <c r="D58" s="68"/>
      <c r="E58" s="68"/>
      <c r="F58" s="68">
        <v>0.05</v>
      </c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9"/>
      <c r="S58" s="68"/>
      <c r="T58" s="68"/>
      <c r="U58" s="68"/>
      <c r="V58" s="68"/>
      <c r="W58" s="69"/>
      <c r="X58" s="132">
        <f>Потребность_!G47</f>
        <v>440</v>
      </c>
      <c r="Y58" s="63">
        <f t="shared" si="0"/>
        <v>330</v>
      </c>
      <c r="Z58" s="42">
        <f t="shared" si="2"/>
        <v>0.75</v>
      </c>
      <c r="AA58" s="37"/>
    </row>
    <row r="59" spans="1:27">
      <c r="A59" s="83" t="s">
        <v>289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9"/>
      <c r="S59" s="68"/>
      <c r="T59" s="68"/>
      <c r="U59" s="68"/>
      <c r="V59" s="68"/>
      <c r="W59" s="69"/>
      <c r="X59" s="70">
        <f>Потребность_!G65</f>
        <v>36</v>
      </c>
      <c r="Y59" s="63">
        <f t="shared" si="0"/>
        <v>0</v>
      </c>
      <c r="Z59" s="42">
        <f t="shared" si="2"/>
        <v>0</v>
      </c>
      <c r="AA59" s="37"/>
    </row>
    <row r="60" spans="1:27">
      <c r="A60" s="7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26"/>
      <c r="Y60" s="72">
        <f>SUM(Y27:Y59)</f>
        <v>1978.143</v>
      </c>
      <c r="Z60" s="73">
        <f>SUM(Z27:Z59)</f>
        <v>13.4871</v>
      </c>
      <c r="AA60" s="42"/>
    </row>
    <row r="61" spans="1:27">
      <c r="A61" s="74" t="s">
        <v>91</v>
      </c>
      <c r="B61" s="2"/>
      <c r="C61" s="2"/>
      <c r="D61" s="2" t="s">
        <v>468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75"/>
      <c r="T61" s="2"/>
      <c r="U61" s="75"/>
      <c r="V61" s="2"/>
      <c r="W61" s="2"/>
      <c r="X61" s="2"/>
      <c r="Y61" s="2"/>
      <c r="Z61" s="2"/>
      <c r="AA61" s="2"/>
    </row>
    <row r="62" spans="1:27">
      <c r="A62" s="74" t="s">
        <v>92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75"/>
      <c r="T62" s="75" t="s">
        <v>93</v>
      </c>
      <c r="U62" s="75"/>
      <c r="V62" s="6"/>
      <c r="W62" s="6"/>
      <c r="X62" s="6"/>
      <c r="Y62" s="2"/>
      <c r="Z62" s="6" t="s">
        <v>463</v>
      </c>
      <c r="AA62" s="6"/>
    </row>
    <row r="63" spans="1:2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75" t="s">
        <v>94</v>
      </c>
      <c r="U63" s="75"/>
      <c r="V63" s="74" t="s">
        <v>95</v>
      </c>
      <c r="W63" s="2"/>
      <c r="X63" s="2"/>
      <c r="Y63" s="2"/>
      <c r="Z63" s="74" t="s">
        <v>96</v>
      </c>
      <c r="AA63" s="2"/>
    </row>
    <row r="64" spans="1:27">
      <c r="A64" s="7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</sheetData>
  <customSheetViews>
    <customSheetView guid="{8B50E8DE-2A80-4068-88C6-C4F2311B0544}" scale="80" fitToPage="1" topLeftCell="A18">
      <selection activeCell="A57" sqref="A57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8:AA18"/>
    <mergeCell ref="D19:J20"/>
    <mergeCell ref="K19:Q20"/>
    <mergeCell ref="R19:U20"/>
    <mergeCell ref="Z19:AA19"/>
    <mergeCell ref="Z20:AA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X21:X23"/>
    <mergeCell ref="Y21:Y23"/>
    <mergeCell ref="S21:S23"/>
    <mergeCell ref="T21:T23"/>
    <mergeCell ref="U21:U23"/>
    <mergeCell ref="V21:V23"/>
    <mergeCell ref="W21:W23"/>
  </mergeCells>
  <printOptions gridLines="1"/>
  <pageMargins left="0" right="0" top="0" bottom="0" header="0.51181102362204689" footer="0.51181102362204689"/>
  <pageSetup paperSize="9" scale="5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0"/>
  <sheetViews>
    <sheetView topLeftCell="A25" zoomScale="80" workbookViewId="0">
      <selection activeCell="P3" sqref="P3"/>
    </sheetView>
  </sheetViews>
  <sheetFormatPr defaultColWidth="8.3984375" defaultRowHeight="14.4"/>
  <cols>
    <col min="1" max="1" width="19.8984375" style="1" customWidth="1"/>
    <col min="2" max="2" width="4.5" style="1" customWidth="1"/>
    <col min="3" max="3" width="5.5" style="1" customWidth="1"/>
    <col min="4" max="4" width="8.5" style="1" customWidth="1"/>
    <col min="5" max="5" width="8.19921875" style="1" customWidth="1"/>
    <col min="6" max="6" width="11" style="1" customWidth="1"/>
    <col min="7" max="7" width="8.09765625" style="1" customWidth="1"/>
    <col min="8" max="8" width="6.19921875" style="1" customWidth="1"/>
    <col min="9" max="9" width="3.59765625" style="1" customWidth="1"/>
    <col min="10" max="10" width="4.09765625" style="1" customWidth="1"/>
    <col min="11" max="11" width="9.09765625" style="1" customWidth="1"/>
    <col min="12" max="12" width="10" style="1" customWidth="1"/>
    <col min="13" max="13" width="8.5" style="1" customWidth="1"/>
    <col min="14" max="14" width="11.69921875" style="1" customWidth="1"/>
    <col min="15" max="16" width="8.3984375" style="1"/>
    <col min="17" max="17" width="9" style="1" customWidth="1"/>
    <col min="18" max="18" width="8.3984375" style="1"/>
    <col min="19" max="19" width="2.5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.3984375" style="1"/>
    <col min="25" max="25" width="12" style="1" customWidth="1"/>
    <col min="26" max="257" width="8.398437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470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" t="s">
        <v>471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472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/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/>
      <c r="R11" s="2" t="s">
        <v>461</v>
      </c>
      <c r="S11" s="2"/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5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/>
      <c r="T13" s="2"/>
      <c r="U13" s="2" t="s">
        <v>462</v>
      </c>
      <c r="V13" s="2"/>
      <c r="W13" s="2"/>
      <c r="X13" s="28"/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/>
      <c r="V15" s="2" t="s">
        <v>460</v>
      </c>
      <c r="W15" s="2"/>
      <c r="X15" s="28"/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32" t="s">
        <v>34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 t="s">
        <v>35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07" t="s">
        <v>36</v>
      </c>
      <c r="AA18" s="207"/>
    </row>
    <row r="19" spans="1:28">
      <c r="A19" s="33"/>
      <c r="B19" s="38"/>
      <c r="C19" s="39" t="s">
        <v>37</v>
      </c>
      <c r="D19" s="208" t="s">
        <v>38</v>
      </c>
      <c r="E19" s="208"/>
      <c r="F19" s="208"/>
      <c r="G19" s="208"/>
      <c r="H19" s="208"/>
      <c r="I19" s="208"/>
      <c r="J19" s="208"/>
      <c r="K19" s="208" t="s">
        <v>39</v>
      </c>
      <c r="L19" s="208"/>
      <c r="M19" s="208"/>
      <c r="N19" s="208"/>
      <c r="O19" s="208"/>
      <c r="P19" s="208"/>
      <c r="Q19" s="208"/>
      <c r="R19" s="203"/>
      <c r="S19" s="203"/>
      <c r="T19" s="203"/>
      <c r="U19" s="203"/>
      <c r="V19" s="40" t="s">
        <v>41</v>
      </c>
      <c r="W19" s="41"/>
      <c r="X19" s="42"/>
      <c r="Y19" s="42"/>
      <c r="Z19" s="209" t="s">
        <v>42</v>
      </c>
      <c r="AA19" s="209"/>
    </row>
    <row r="20" spans="1:28">
      <c r="A20" s="44"/>
      <c r="B20" s="39"/>
      <c r="C20" s="39" t="s">
        <v>43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3"/>
      <c r="S20" s="203"/>
      <c r="T20" s="203"/>
      <c r="U20" s="203"/>
      <c r="V20" s="45" t="s">
        <v>44</v>
      </c>
      <c r="W20" s="46"/>
      <c r="X20" s="37"/>
      <c r="Y20" s="47"/>
      <c r="Z20" s="210" t="s">
        <v>45</v>
      </c>
      <c r="AA20" s="210"/>
      <c r="AB20" s="49"/>
    </row>
    <row r="21" spans="1:28" ht="13.95" customHeight="1">
      <c r="A21" s="44" t="s">
        <v>46</v>
      </c>
      <c r="B21" s="39" t="s">
        <v>47</v>
      </c>
      <c r="C21" s="39" t="s">
        <v>48</v>
      </c>
      <c r="D21" s="204" t="s">
        <v>289</v>
      </c>
      <c r="E21" s="204" t="s">
        <v>328</v>
      </c>
      <c r="F21" s="204" t="s">
        <v>329</v>
      </c>
      <c r="G21" s="203"/>
      <c r="H21" s="203" t="s">
        <v>321</v>
      </c>
      <c r="I21" s="203"/>
      <c r="J21" s="203"/>
      <c r="K21" s="202"/>
      <c r="L21" s="202" t="s">
        <v>112</v>
      </c>
      <c r="M21" s="202" t="s">
        <v>113</v>
      </c>
      <c r="N21" s="218" t="s">
        <v>114</v>
      </c>
      <c r="O21" s="202" t="s">
        <v>115</v>
      </c>
      <c r="P21" s="202" t="s">
        <v>54</v>
      </c>
      <c r="Q21" s="203"/>
      <c r="R21" s="203"/>
      <c r="S21" s="203"/>
      <c r="T21" s="203"/>
      <c r="U21" s="203"/>
      <c r="V21" s="203"/>
      <c r="W21" s="203"/>
      <c r="X21" s="202" t="s">
        <v>55</v>
      </c>
      <c r="Y21" s="202" t="s">
        <v>56</v>
      </c>
      <c r="Z21" s="51"/>
      <c r="AA21" s="48"/>
    </row>
    <row r="22" spans="1:28">
      <c r="A22" s="44"/>
      <c r="B22" s="39"/>
      <c r="C22" s="39" t="s">
        <v>57</v>
      </c>
      <c r="D22" s="204"/>
      <c r="E22" s="204"/>
      <c r="F22" s="204"/>
      <c r="G22" s="203"/>
      <c r="H22" s="203"/>
      <c r="I22" s="203"/>
      <c r="J22" s="203"/>
      <c r="K22" s="203"/>
      <c r="L22" s="203"/>
      <c r="M22" s="203"/>
      <c r="N22" s="219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33" t="s">
        <v>58</v>
      </c>
      <c r="AA22" s="44" t="s">
        <v>59</v>
      </c>
    </row>
    <row r="23" spans="1:28" ht="86.25" customHeight="1">
      <c r="A23" s="47"/>
      <c r="B23" s="43"/>
      <c r="C23" s="43"/>
      <c r="D23" s="204"/>
      <c r="E23" s="204"/>
      <c r="F23" s="204"/>
      <c r="G23" s="203"/>
      <c r="H23" s="203"/>
      <c r="I23" s="203"/>
      <c r="J23" s="203"/>
      <c r="K23" s="203"/>
      <c r="L23" s="203"/>
      <c r="M23" s="203"/>
      <c r="N23" s="219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47" t="s">
        <v>60</v>
      </c>
      <c r="AA23" s="47" t="s">
        <v>61</v>
      </c>
    </row>
    <row r="24" spans="1:28">
      <c r="A24" s="52">
        <v>1</v>
      </c>
      <c r="B24" s="52">
        <v>2</v>
      </c>
      <c r="C24" s="52">
        <v>3</v>
      </c>
      <c r="D24" s="52">
        <v>4</v>
      </c>
      <c r="E24" s="52">
        <v>5</v>
      </c>
      <c r="F24" s="52">
        <v>6</v>
      </c>
      <c r="G24" s="52">
        <v>7</v>
      </c>
      <c r="H24" s="52">
        <v>8</v>
      </c>
      <c r="I24" s="52">
        <v>10</v>
      </c>
      <c r="J24" s="52">
        <v>11</v>
      </c>
      <c r="K24" s="53">
        <v>12</v>
      </c>
      <c r="L24" s="52">
        <v>13</v>
      </c>
      <c r="M24" s="52">
        <v>14</v>
      </c>
      <c r="N24" s="52">
        <v>15</v>
      </c>
      <c r="O24" s="52">
        <v>16</v>
      </c>
      <c r="P24" s="52">
        <v>17</v>
      </c>
      <c r="Q24" s="52">
        <v>18</v>
      </c>
      <c r="R24" s="52">
        <v>19</v>
      </c>
      <c r="S24" s="52">
        <v>20</v>
      </c>
      <c r="T24" s="52">
        <v>21</v>
      </c>
      <c r="U24" s="52">
        <v>22</v>
      </c>
      <c r="V24" s="52">
        <v>23</v>
      </c>
      <c r="W24" s="54">
        <v>24</v>
      </c>
      <c r="X24" s="54">
        <v>25</v>
      </c>
      <c r="Y24" s="52">
        <v>26</v>
      </c>
      <c r="Z24" s="52">
        <v>27</v>
      </c>
      <c r="AA24" s="52">
        <v>28</v>
      </c>
    </row>
    <row r="25" spans="1:28" ht="27" customHeight="1">
      <c r="A25" s="55" t="s">
        <v>62</v>
      </c>
      <c r="B25" s="56"/>
      <c r="C25" s="56"/>
      <c r="D25" s="44">
        <v>20</v>
      </c>
      <c r="E25" s="57" t="s">
        <v>319</v>
      </c>
      <c r="F25" s="44">
        <v>200</v>
      </c>
      <c r="G25" s="44">
        <v>80</v>
      </c>
      <c r="H25" s="56" t="s">
        <v>330</v>
      </c>
      <c r="I25" s="56"/>
      <c r="J25" s="56"/>
      <c r="K25" s="44">
        <v>60</v>
      </c>
      <c r="L25" s="44">
        <v>200</v>
      </c>
      <c r="M25" s="44">
        <v>150</v>
      </c>
      <c r="N25" s="44">
        <v>90</v>
      </c>
      <c r="O25" s="44">
        <v>200</v>
      </c>
      <c r="P25" s="44" t="s">
        <v>102</v>
      </c>
      <c r="Q25" s="56"/>
      <c r="R25" s="58"/>
      <c r="S25" s="56"/>
      <c r="T25" s="56"/>
      <c r="U25" s="56"/>
      <c r="V25" s="56"/>
      <c r="W25" s="58"/>
      <c r="X25" s="58"/>
      <c r="Y25" s="56"/>
      <c r="Z25" s="42"/>
      <c r="AA25" s="42"/>
    </row>
    <row r="26" spans="1:28">
      <c r="A26" s="59" t="s">
        <v>63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1"/>
      <c r="W26" s="26"/>
      <c r="X26" s="26"/>
      <c r="Y26" s="37"/>
      <c r="Z26" s="42"/>
      <c r="AA26" s="42"/>
    </row>
    <row r="27" spans="1:28">
      <c r="A27" s="60" t="s">
        <v>116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1"/>
      <c r="T27" s="61"/>
      <c r="U27" s="61"/>
      <c r="V27" s="61"/>
      <c r="W27" s="62"/>
      <c r="X27" s="29">
        <f>Потребность_!G15</f>
        <v>0</v>
      </c>
      <c r="Y27" s="63">
        <f t="shared" ref="Y27:Y55" si="0">X27*Z27</f>
        <v>0</v>
      </c>
      <c r="Z27" s="42">
        <f t="shared" ref="Z27:Z55" si="1">SUM(D27:W27)*$H$12</f>
        <v>0</v>
      </c>
      <c r="AA27" s="37"/>
    </row>
    <row r="28" spans="1:28">
      <c r="A28" s="60" t="s">
        <v>117</v>
      </c>
      <c r="B28" s="61"/>
      <c r="C28" s="61"/>
      <c r="D28" s="61"/>
      <c r="E28" s="61"/>
      <c r="F28" s="61"/>
      <c r="G28" s="61"/>
      <c r="H28" s="61"/>
      <c r="I28" s="61"/>
      <c r="J28" s="61"/>
      <c r="K28" s="64"/>
      <c r="L28" s="64"/>
      <c r="M28" s="64"/>
      <c r="N28" s="64"/>
      <c r="O28" s="64"/>
      <c r="P28" s="64"/>
      <c r="Q28" s="64"/>
      <c r="R28" s="65"/>
      <c r="S28" s="61"/>
      <c r="T28" s="61"/>
      <c r="U28" s="61"/>
      <c r="V28" s="61"/>
      <c r="W28" s="62"/>
      <c r="X28" s="29"/>
      <c r="Y28" s="63">
        <f t="shared" si="0"/>
        <v>0</v>
      </c>
      <c r="Z28" s="42">
        <f t="shared" si="1"/>
        <v>0</v>
      </c>
      <c r="AA28" s="37"/>
    </row>
    <row r="29" spans="1:28">
      <c r="A29" s="60" t="s">
        <v>66</v>
      </c>
      <c r="B29" s="61"/>
      <c r="C29" s="61"/>
      <c r="D29" s="61"/>
      <c r="E29" s="61"/>
      <c r="F29" s="61"/>
      <c r="G29" s="61"/>
      <c r="H29" s="61"/>
      <c r="I29" s="61"/>
      <c r="J29" s="61"/>
      <c r="K29" s="64"/>
      <c r="L29" s="64">
        <v>0.13439999999999999</v>
      </c>
      <c r="M29" s="64"/>
      <c r="N29" s="64"/>
      <c r="O29" s="64"/>
      <c r="P29" s="64"/>
      <c r="Q29" s="64"/>
      <c r="R29" s="65"/>
      <c r="S29" s="61"/>
      <c r="T29" s="61"/>
      <c r="U29" s="61"/>
      <c r="V29" s="61"/>
      <c r="W29" s="62"/>
      <c r="X29" s="29">
        <f>Потребность_!G5</f>
        <v>60</v>
      </c>
      <c r="Y29" s="63">
        <f t="shared" si="0"/>
        <v>120.96000000000001</v>
      </c>
      <c r="Z29" s="42">
        <f t="shared" si="1"/>
        <v>2.016</v>
      </c>
      <c r="AA29" s="37"/>
    </row>
    <row r="30" spans="1:28">
      <c r="A30" s="60" t="s">
        <v>67</v>
      </c>
      <c r="B30" s="61"/>
      <c r="C30" s="61"/>
      <c r="D30" s="61"/>
      <c r="E30" s="61"/>
      <c r="F30" s="61"/>
      <c r="G30" s="61"/>
      <c r="H30" s="61"/>
      <c r="I30" s="61"/>
      <c r="J30" s="61"/>
      <c r="K30" s="64"/>
      <c r="L30" s="64"/>
      <c r="M30" s="64"/>
      <c r="N30" s="64"/>
      <c r="O30" s="64"/>
      <c r="P30" s="64"/>
      <c r="Q30" s="64"/>
      <c r="R30" s="65"/>
      <c r="S30" s="61"/>
      <c r="T30" s="61"/>
      <c r="U30" s="61"/>
      <c r="V30" s="61"/>
      <c r="W30" s="62"/>
      <c r="X30" s="29">
        <f>Потребность_!G6</f>
        <v>60</v>
      </c>
      <c r="Y30" s="63">
        <f t="shared" si="0"/>
        <v>0</v>
      </c>
      <c r="Z30" s="42">
        <f t="shared" si="1"/>
        <v>0</v>
      </c>
      <c r="AA30" s="37"/>
    </row>
    <row r="31" spans="1:28">
      <c r="A31" s="60" t="s">
        <v>68</v>
      </c>
      <c r="B31" s="61"/>
      <c r="C31" s="61"/>
      <c r="D31" s="61"/>
      <c r="E31" s="61"/>
      <c r="F31" s="61"/>
      <c r="G31" s="61"/>
      <c r="H31" s="61"/>
      <c r="I31" s="61"/>
      <c r="J31" s="61"/>
      <c r="K31" s="64"/>
      <c r="L31" s="64">
        <v>0.01</v>
      </c>
      <c r="M31" s="64"/>
      <c r="N31" s="64">
        <v>1.2999999999999999E-2</v>
      </c>
      <c r="O31" s="64"/>
      <c r="P31" s="64"/>
      <c r="Q31" s="64"/>
      <c r="R31" s="65"/>
      <c r="S31" s="61"/>
      <c r="T31" s="61"/>
      <c r="U31" s="61"/>
      <c r="V31" s="61"/>
      <c r="W31" s="62"/>
      <c r="X31" s="29">
        <f>Потребность_!G7</f>
        <v>55</v>
      </c>
      <c r="Y31" s="63">
        <f t="shared" si="0"/>
        <v>18.974999999999998</v>
      </c>
      <c r="Z31" s="42">
        <f t="shared" si="1"/>
        <v>0.34499999999999997</v>
      </c>
      <c r="AA31" s="37"/>
    </row>
    <row r="32" spans="1:28" ht="26.4">
      <c r="A32" s="60" t="s">
        <v>118</v>
      </c>
      <c r="B32" s="61"/>
      <c r="C32" s="61"/>
      <c r="D32" s="61"/>
      <c r="E32" s="61"/>
      <c r="F32" s="61"/>
      <c r="G32" s="61"/>
      <c r="H32" s="61"/>
      <c r="I32" s="61"/>
      <c r="J32" s="61"/>
      <c r="K32" s="64"/>
      <c r="L32" s="64">
        <v>8.0000000000000002E-3</v>
      </c>
      <c r="M32" s="64"/>
      <c r="N32" s="64"/>
      <c r="O32" s="64"/>
      <c r="P32" s="64"/>
      <c r="Q32" s="64"/>
      <c r="R32" s="65"/>
      <c r="S32" s="61"/>
      <c r="T32" s="61"/>
      <c r="U32" s="61"/>
      <c r="V32" s="61"/>
      <c r="W32" s="62"/>
      <c r="X32" s="29">
        <f>Потребность_!G19</f>
        <v>58</v>
      </c>
      <c r="Y32" s="63">
        <f t="shared" si="0"/>
        <v>6.96</v>
      </c>
      <c r="Z32" s="42">
        <f t="shared" si="1"/>
        <v>0.12</v>
      </c>
      <c r="AA32" s="37"/>
    </row>
    <row r="33" spans="1:27">
      <c r="A33" s="60" t="s">
        <v>253</v>
      </c>
      <c r="B33" s="61"/>
      <c r="C33" s="61"/>
      <c r="D33" s="61"/>
      <c r="E33" s="61"/>
      <c r="F33" s="61"/>
      <c r="G33" s="61"/>
      <c r="H33" s="61"/>
      <c r="I33" s="61"/>
      <c r="J33" s="61"/>
      <c r="K33" s="64"/>
      <c r="L33" s="64">
        <v>3.5000000000000003E-2</v>
      </c>
      <c r="M33" s="64"/>
      <c r="N33" s="64"/>
      <c r="O33" s="64"/>
      <c r="P33" s="64"/>
      <c r="Q33" s="64"/>
      <c r="R33" s="65"/>
      <c r="S33" s="61"/>
      <c r="T33" s="61"/>
      <c r="U33" s="61"/>
      <c r="V33" s="61"/>
      <c r="W33" s="62"/>
      <c r="X33" s="29">
        <f>Потребность_!G28</f>
        <v>55</v>
      </c>
      <c r="Y33" s="63">
        <f t="shared" si="0"/>
        <v>28.875</v>
      </c>
      <c r="Z33" s="42">
        <f t="shared" si="1"/>
        <v>0.52500000000000002</v>
      </c>
      <c r="AA33" s="37"/>
    </row>
    <row r="34" spans="1:27">
      <c r="A34" s="60" t="s">
        <v>119</v>
      </c>
      <c r="B34" s="61"/>
      <c r="C34" s="61"/>
      <c r="D34" s="61"/>
      <c r="E34" s="61"/>
      <c r="F34" s="61"/>
      <c r="G34" s="61"/>
      <c r="H34" s="61"/>
      <c r="I34" s="61"/>
      <c r="J34" s="61"/>
      <c r="K34" s="64"/>
      <c r="L34" s="64"/>
      <c r="M34" s="64"/>
      <c r="N34" s="64">
        <v>2.8E-3</v>
      </c>
      <c r="O34" s="64"/>
      <c r="P34" s="64"/>
      <c r="Q34" s="64"/>
      <c r="R34" s="65"/>
      <c r="S34" s="61"/>
      <c r="T34" s="61"/>
      <c r="U34" s="61"/>
      <c r="V34" s="61"/>
      <c r="W34" s="62"/>
      <c r="X34" s="29">
        <f>Потребность_!G31</f>
        <v>32</v>
      </c>
      <c r="Y34" s="63">
        <f t="shared" si="0"/>
        <v>1.3440000000000001</v>
      </c>
      <c r="Z34" s="42">
        <f t="shared" si="1"/>
        <v>4.2000000000000003E-2</v>
      </c>
      <c r="AA34" s="37"/>
    </row>
    <row r="35" spans="1:27">
      <c r="A35" s="60" t="s">
        <v>72</v>
      </c>
      <c r="B35" s="61"/>
      <c r="C35" s="61"/>
      <c r="D35" s="61"/>
      <c r="E35" s="61"/>
      <c r="F35" s="61"/>
      <c r="G35" s="61"/>
      <c r="H35" s="61"/>
      <c r="I35" s="61"/>
      <c r="J35" s="61"/>
      <c r="K35" s="64"/>
      <c r="L35" s="64">
        <v>2E-3</v>
      </c>
      <c r="M35" s="64"/>
      <c r="N35" s="64"/>
      <c r="O35" s="64"/>
      <c r="P35" s="64"/>
      <c r="Q35" s="64"/>
      <c r="R35" s="65"/>
      <c r="S35" s="61"/>
      <c r="T35" s="61"/>
      <c r="U35" s="61"/>
      <c r="V35" s="61"/>
      <c r="W35" s="62"/>
      <c r="X35" s="29">
        <f>Потребность_!G27</f>
        <v>120</v>
      </c>
      <c r="Y35" s="63">
        <f t="shared" si="0"/>
        <v>3.5999999999999996</v>
      </c>
      <c r="Z35" s="42">
        <f t="shared" si="1"/>
        <v>0.03</v>
      </c>
      <c r="AA35" s="37"/>
    </row>
    <row r="36" spans="1:27">
      <c r="A36" s="60" t="s">
        <v>73</v>
      </c>
      <c r="B36" s="61"/>
      <c r="C36" s="61"/>
      <c r="D36" s="61"/>
      <c r="E36" s="61">
        <v>5.0000000000000001E-3</v>
      </c>
      <c r="F36" s="61"/>
      <c r="G36" s="61"/>
      <c r="H36" s="61"/>
      <c r="I36" s="61"/>
      <c r="J36" s="61"/>
      <c r="K36" s="64"/>
      <c r="L36" s="64"/>
      <c r="M36" s="64">
        <v>5.0000000000000001E-3</v>
      </c>
      <c r="N36" s="64">
        <v>4.7999999999999996E-3</v>
      </c>
      <c r="O36" s="64"/>
      <c r="P36" s="64"/>
      <c r="Q36" s="64"/>
      <c r="R36" s="65"/>
      <c r="S36" s="61"/>
      <c r="T36" s="61"/>
      <c r="U36" s="61"/>
      <c r="V36" s="61"/>
      <c r="W36" s="62"/>
      <c r="X36" s="29">
        <f>Потребность_!G12</f>
        <v>950</v>
      </c>
      <c r="Y36" s="63">
        <f t="shared" si="0"/>
        <v>210.9</v>
      </c>
      <c r="Z36" s="42">
        <f t="shared" si="1"/>
        <v>0.222</v>
      </c>
      <c r="AA36" s="37"/>
    </row>
    <row r="37" spans="1:27">
      <c r="A37" s="60" t="s">
        <v>74</v>
      </c>
      <c r="B37" s="61"/>
      <c r="C37" s="61"/>
      <c r="D37" s="61"/>
      <c r="E37" s="61">
        <v>5.7700000000000001E-2</v>
      </c>
      <c r="F37" s="61">
        <v>0.05</v>
      </c>
      <c r="G37" s="61"/>
      <c r="H37" s="61"/>
      <c r="I37" s="61"/>
      <c r="J37" s="61"/>
      <c r="K37" s="64"/>
      <c r="L37" s="64"/>
      <c r="M37" s="64"/>
      <c r="N37" s="64"/>
      <c r="O37" s="64"/>
      <c r="P37" s="64"/>
      <c r="Q37" s="64"/>
      <c r="R37" s="65"/>
      <c r="S37" s="61"/>
      <c r="T37" s="61"/>
      <c r="U37" s="61"/>
      <c r="V37" s="61"/>
      <c r="W37" s="62"/>
      <c r="X37" s="29">
        <f>Потребность_!G13</f>
        <v>75</v>
      </c>
      <c r="Y37" s="63">
        <f t="shared" si="0"/>
        <v>121.16250000000001</v>
      </c>
      <c r="Z37" s="42">
        <f t="shared" si="1"/>
        <v>1.6155000000000002</v>
      </c>
      <c r="AA37" s="37"/>
    </row>
    <row r="38" spans="1:27">
      <c r="A38" s="60" t="s">
        <v>75</v>
      </c>
      <c r="B38" s="61"/>
      <c r="C38" s="61"/>
      <c r="D38" s="61"/>
      <c r="E38" s="61"/>
      <c r="F38" s="61"/>
      <c r="G38" s="61"/>
      <c r="H38" s="61"/>
      <c r="I38" s="61"/>
      <c r="J38" s="61"/>
      <c r="K38" s="64"/>
      <c r="L38" s="64">
        <v>0.01</v>
      </c>
      <c r="M38" s="64"/>
      <c r="N38" s="64"/>
      <c r="O38" s="64"/>
      <c r="P38" s="64"/>
      <c r="Q38" s="64"/>
      <c r="R38" s="65"/>
      <c r="S38" s="61"/>
      <c r="T38" s="61"/>
      <c r="U38" s="61"/>
      <c r="V38" s="61"/>
      <c r="W38" s="62"/>
      <c r="X38" s="29">
        <f>Потребность_!G8</f>
        <v>60</v>
      </c>
      <c r="Y38" s="63">
        <f t="shared" si="0"/>
        <v>9</v>
      </c>
      <c r="Z38" s="42">
        <f t="shared" si="1"/>
        <v>0.15</v>
      </c>
      <c r="AA38" s="37"/>
    </row>
    <row r="39" spans="1:27">
      <c r="A39" s="60" t="s">
        <v>106</v>
      </c>
      <c r="B39" s="61"/>
      <c r="C39" s="61"/>
      <c r="D39" s="61"/>
      <c r="E39" s="61">
        <v>0.10150000000000001</v>
      </c>
      <c r="F39" s="61"/>
      <c r="G39" s="61"/>
      <c r="H39" s="61"/>
      <c r="I39" s="61"/>
      <c r="J39" s="61"/>
      <c r="K39" s="64"/>
      <c r="L39" s="64"/>
      <c r="M39" s="64"/>
      <c r="N39" s="64"/>
      <c r="O39" s="64"/>
      <c r="P39" s="64"/>
      <c r="Q39" s="64"/>
      <c r="R39" s="65"/>
      <c r="S39" s="61"/>
      <c r="T39" s="61"/>
      <c r="U39" s="61"/>
      <c r="V39" s="61"/>
      <c r="W39" s="62"/>
      <c r="X39" s="29">
        <f>Потребность_!G38</f>
        <v>250</v>
      </c>
      <c r="Y39" s="63">
        <f t="shared" si="0"/>
        <v>380.62500000000006</v>
      </c>
      <c r="Z39" s="42">
        <f t="shared" si="1"/>
        <v>1.5225000000000002</v>
      </c>
      <c r="AA39" s="37"/>
    </row>
    <row r="40" spans="1:27" ht="26.4">
      <c r="A40" s="96" t="s">
        <v>254</v>
      </c>
      <c r="B40" s="61"/>
      <c r="C40" s="61"/>
      <c r="D40" s="61"/>
      <c r="E40" s="61"/>
      <c r="F40" s="61"/>
      <c r="G40" s="61"/>
      <c r="H40" s="61"/>
      <c r="I40" s="61"/>
      <c r="J40" s="61"/>
      <c r="K40" s="64"/>
      <c r="L40" s="64"/>
      <c r="M40" s="64"/>
      <c r="N40" s="64">
        <v>0.05</v>
      </c>
      <c r="O40" s="64"/>
      <c r="P40" s="64"/>
      <c r="Q40" s="64"/>
      <c r="R40" s="65"/>
      <c r="S40" s="61"/>
      <c r="T40" s="61"/>
      <c r="U40" s="61"/>
      <c r="V40" s="61"/>
      <c r="W40" s="62"/>
      <c r="X40" s="29">
        <f>Потребность_!G17</f>
        <v>666.05</v>
      </c>
      <c r="Y40" s="63">
        <f t="shared" si="0"/>
        <v>499.53749999999997</v>
      </c>
      <c r="Z40" s="42">
        <f t="shared" si="1"/>
        <v>0.75</v>
      </c>
      <c r="AA40" s="37"/>
    </row>
    <row r="41" spans="1:27">
      <c r="A41" s="60" t="s">
        <v>120</v>
      </c>
      <c r="B41" s="61"/>
      <c r="C41" s="61"/>
      <c r="D41" s="61"/>
      <c r="E41" s="61"/>
      <c r="F41" s="61"/>
      <c r="G41" s="61"/>
      <c r="H41" s="61"/>
      <c r="I41" s="61"/>
      <c r="J41" s="61"/>
      <c r="K41" s="64"/>
      <c r="L41" s="64"/>
      <c r="M41" s="64"/>
      <c r="N41" s="64"/>
      <c r="O41" s="64"/>
      <c r="P41" s="64"/>
      <c r="Q41" s="64"/>
      <c r="R41" s="65"/>
      <c r="S41" s="61"/>
      <c r="T41" s="61"/>
      <c r="U41" s="61"/>
      <c r="V41" s="61"/>
      <c r="W41" s="62"/>
      <c r="X41" s="29">
        <f>Потребность_!G42</f>
        <v>225</v>
      </c>
      <c r="Y41" s="63">
        <f t="shared" si="0"/>
        <v>0</v>
      </c>
      <c r="Z41" s="42">
        <f t="shared" si="1"/>
        <v>0</v>
      </c>
      <c r="AA41" s="37"/>
    </row>
    <row r="42" spans="1:27">
      <c r="A42" s="60" t="s">
        <v>79</v>
      </c>
      <c r="B42" s="61"/>
      <c r="C42" s="61"/>
      <c r="D42" s="61"/>
      <c r="E42" s="61"/>
      <c r="F42" s="61"/>
      <c r="G42" s="61"/>
      <c r="H42" s="61"/>
      <c r="I42" s="61"/>
      <c r="J42" s="61"/>
      <c r="K42" s="64"/>
      <c r="L42" s="64"/>
      <c r="M42" s="64"/>
      <c r="N42" s="64"/>
      <c r="O42" s="64"/>
      <c r="P42" s="64"/>
      <c r="Q42" s="64"/>
      <c r="R42" s="65"/>
      <c r="S42" s="61"/>
      <c r="T42" s="61"/>
      <c r="U42" s="61"/>
      <c r="V42" s="61"/>
      <c r="W42" s="62"/>
      <c r="X42" s="29">
        <f>Потребность_!G35</f>
        <v>0</v>
      </c>
      <c r="Y42" s="63">
        <f t="shared" si="0"/>
        <v>0</v>
      </c>
      <c r="Z42" s="42">
        <f t="shared" si="1"/>
        <v>0</v>
      </c>
      <c r="AA42" s="37"/>
    </row>
    <row r="43" spans="1:27">
      <c r="A43" s="60" t="s">
        <v>121</v>
      </c>
      <c r="B43" s="61"/>
      <c r="C43" s="61"/>
      <c r="D43" s="61"/>
      <c r="E43" s="61"/>
      <c r="F43" s="61"/>
      <c r="G43" s="61"/>
      <c r="H43" s="61"/>
      <c r="I43" s="61"/>
      <c r="J43" s="61"/>
      <c r="K43" s="64"/>
      <c r="L43" s="64"/>
      <c r="M43" s="64">
        <v>4.9950000000000001E-2</v>
      </c>
      <c r="N43" s="64"/>
      <c r="O43" s="64"/>
      <c r="P43" s="64"/>
      <c r="Q43" s="64"/>
      <c r="R43" s="65"/>
      <c r="S43" s="61"/>
      <c r="T43" s="61"/>
      <c r="U43" s="61"/>
      <c r="V43" s="61"/>
      <c r="W43" s="62"/>
      <c r="X43" s="29">
        <f>Потребность_!G26</f>
        <v>25</v>
      </c>
      <c r="Y43" s="63">
        <f t="shared" si="0"/>
        <v>18.731249999999999</v>
      </c>
      <c r="Z43" s="42">
        <f t="shared" si="1"/>
        <v>0.74924999999999997</v>
      </c>
      <c r="AA43" s="37"/>
    </row>
    <row r="44" spans="1:27">
      <c r="A44" s="60" t="s">
        <v>81</v>
      </c>
      <c r="B44" s="61"/>
      <c r="C44" s="61"/>
      <c r="D44" s="61"/>
      <c r="E44" s="61"/>
      <c r="F44" s="61"/>
      <c r="G44" s="61"/>
      <c r="H44" s="61"/>
      <c r="I44" s="61"/>
      <c r="J44" s="61"/>
      <c r="K44" s="64"/>
      <c r="L44" s="64"/>
      <c r="M44" s="64"/>
      <c r="N44" s="64"/>
      <c r="O44" s="64"/>
      <c r="P44" s="64"/>
      <c r="Q44" s="64"/>
      <c r="R44" s="65"/>
      <c r="S44" s="61"/>
      <c r="T44" s="61"/>
      <c r="U44" s="61"/>
      <c r="V44" s="61"/>
      <c r="W44" s="62"/>
      <c r="X44" s="29">
        <f>Потребность_!G21</f>
        <v>100</v>
      </c>
      <c r="Y44" s="63">
        <f t="shared" si="0"/>
        <v>0</v>
      </c>
      <c r="Z44" s="42">
        <f t="shared" si="1"/>
        <v>0</v>
      </c>
      <c r="AA44" s="37"/>
    </row>
    <row r="45" spans="1:27">
      <c r="A45" s="60" t="s">
        <v>82</v>
      </c>
      <c r="B45" s="61"/>
      <c r="C45" s="61"/>
      <c r="D45" s="61"/>
      <c r="E45" s="61"/>
      <c r="F45" s="61">
        <v>7.0000000000000001E-3</v>
      </c>
      <c r="G45" s="61"/>
      <c r="H45" s="61"/>
      <c r="I45" s="61"/>
      <c r="J45" s="61"/>
      <c r="K45" s="64"/>
      <c r="L45" s="64"/>
      <c r="M45" s="64"/>
      <c r="N45" s="64"/>
      <c r="O45" s="64">
        <v>7.0000000000000001E-3</v>
      </c>
      <c r="P45" s="64"/>
      <c r="Q45" s="64"/>
      <c r="R45" s="65"/>
      <c r="S45" s="61"/>
      <c r="T45" s="61"/>
      <c r="U45" s="61"/>
      <c r="V45" s="61"/>
      <c r="W45" s="62"/>
      <c r="X45" s="29">
        <f>Потребность_!G22</f>
        <v>75</v>
      </c>
      <c r="Y45" s="63">
        <f t="shared" si="0"/>
        <v>15.75</v>
      </c>
      <c r="Z45" s="42">
        <f t="shared" si="1"/>
        <v>0.21</v>
      </c>
      <c r="AA45" s="37"/>
    </row>
    <row r="46" spans="1:27">
      <c r="A46" s="60" t="s">
        <v>110</v>
      </c>
      <c r="B46" s="61"/>
      <c r="C46" s="61"/>
      <c r="D46" s="61"/>
      <c r="E46" s="61"/>
      <c r="F46" s="61"/>
      <c r="G46" s="61"/>
      <c r="H46" s="61"/>
      <c r="I46" s="61"/>
      <c r="J46" s="61"/>
      <c r="K46" s="64"/>
      <c r="L46" s="64"/>
      <c r="M46" s="64"/>
      <c r="N46" s="64"/>
      <c r="O46" s="64"/>
      <c r="P46" s="64"/>
      <c r="Q46" s="64"/>
      <c r="R46" s="65"/>
      <c r="S46" s="61"/>
      <c r="T46" s="61"/>
      <c r="U46" s="61"/>
      <c r="V46" s="61"/>
      <c r="W46" s="62"/>
      <c r="X46" s="29">
        <f>Потребность_!G39</f>
        <v>50</v>
      </c>
      <c r="Y46" s="63">
        <f t="shared" si="0"/>
        <v>0</v>
      </c>
      <c r="Z46" s="42">
        <f t="shared" si="1"/>
        <v>0</v>
      </c>
      <c r="AA46" s="37"/>
    </row>
    <row r="47" spans="1:27">
      <c r="A47" s="60" t="s">
        <v>84</v>
      </c>
      <c r="B47" s="61"/>
      <c r="C47" s="61"/>
      <c r="D47" s="61"/>
      <c r="E47" s="61">
        <v>5.0000000000000001E-4</v>
      </c>
      <c r="F47" s="61"/>
      <c r="G47" s="61"/>
      <c r="H47" s="61"/>
      <c r="I47" s="61"/>
      <c r="J47" s="61"/>
      <c r="K47" s="64"/>
      <c r="L47" s="64">
        <v>2.9999999999999997E-4</v>
      </c>
      <c r="M47" s="64">
        <v>3.6999999999999999E-4</v>
      </c>
      <c r="N47" s="64">
        <v>2.0000000000000001E-4</v>
      </c>
      <c r="O47" s="64"/>
      <c r="P47" s="64"/>
      <c r="Q47" s="64"/>
      <c r="R47" s="65"/>
      <c r="S47" s="61"/>
      <c r="T47" s="61"/>
      <c r="U47" s="61"/>
      <c r="V47" s="61"/>
      <c r="W47" s="62"/>
      <c r="X47" s="29">
        <f>Потребность_!G23</f>
        <v>15</v>
      </c>
      <c r="Y47" s="63">
        <f t="shared" si="0"/>
        <v>0.30825000000000002</v>
      </c>
      <c r="Z47" s="42">
        <f t="shared" si="1"/>
        <v>2.0550000000000002E-2</v>
      </c>
      <c r="AA47" s="37"/>
    </row>
    <row r="48" spans="1:27">
      <c r="A48" s="60" t="s">
        <v>331</v>
      </c>
      <c r="B48" s="61"/>
      <c r="C48" s="61"/>
      <c r="D48" s="61"/>
      <c r="E48" s="61"/>
      <c r="F48" s="61"/>
      <c r="G48" s="61"/>
      <c r="H48" s="61"/>
      <c r="I48" s="61"/>
      <c r="J48" s="61"/>
      <c r="K48" s="64"/>
      <c r="L48" s="64"/>
      <c r="M48" s="64"/>
      <c r="N48" s="64"/>
      <c r="O48" s="64"/>
      <c r="P48" s="64"/>
      <c r="Q48" s="64"/>
      <c r="R48" s="65"/>
      <c r="S48" s="61"/>
      <c r="T48" s="61"/>
      <c r="U48" s="61"/>
      <c r="V48" s="61"/>
      <c r="W48" s="62"/>
      <c r="X48" s="29">
        <f>Потребность_!G9</f>
        <v>134</v>
      </c>
      <c r="Y48" s="63">
        <f t="shared" si="0"/>
        <v>0</v>
      </c>
      <c r="Z48" s="42">
        <f t="shared" si="1"/>
        <v>0</v>
      </c>
      <c r="AA48" s="37"/>
    </row>
    <row r="49" spans="1:27">
      <c r="A49" s="60" t="s">
        <v>86</v>
      </c>
      <c r="B49" s="61"/>
      <c r="C49" s="61"/>
      <c r="D49" s="61"/>
      <c r="E49" s="61"/>
      <c r="F49" s="61"/>
      <c r="G49" s="61"/>
      <c r="H49" s="61"/>
      <c r="I49" s="61"/>
      <c r="J49" s="61"/>
      <c r="K49" s="64"/>
      <c r="L49" s="64"/>
      <c r="M49" s="64"/>
      <c r="N49" s="64">
        <v>8.2000000000000007E-3</v>
      </c>
      <c r="O49" s="64"/>
      <c r="P49" s="64"/>
      <c r="Q49" s="64"/>
      <c r="R49" s="65"/>
      <c r="S49" s="61"/>
      <c r="T49" s="61"/>
      <c r="U49" s="61"/>
      <c r="V49" s="61"/>
      <c r="W49" s="62"/>
      <c r="X49" s="29">
        <f>Потребность_!G29</f>
        <v>200</v>
      </c>
      <c r="Y49" s="63">
        <f t="shared" si="0"/>
        <v>24.6</v>
      </c>
      <c r="Z49" s="42">
        <f t="shared" si="1"/>
        <v>0.12300000000000001</v>
      </c>
      <c r="AA49" s="37"/>
    </row>
    <row r="50" spans="1:27">
      <c r="A50" s="60" t="s">
        <v>87</v>
      </c>
      <c r="B50" s="61"/>
      <c r="C50" s="61"/>
      <c r="D50" s="61"/>
      <c r="E50" s="61"/>
      <c r="F50" s="61"/>
      <c r="G50" s="61"/>
      <c r="H50" s="61">
        <v>4.4999999999999998E-2</v>
      </c>
      <c r="I50" s="61"/>
      <c r="J50" s="61"/>
      <c r="K50" s="64"/>
      <c r="L50" s="64"/>
      <c r="M50" s="64"/>
      <c r="N50" s="64"/>
      <c r="O50" s="64"/>
      <c r="P50" s="64">
        <v>0.06</v>
      </c>
      <c r="Q50" s="64"/>
      <c r="R50" s="65"/>
      <c r="S50" s="61"/>
      <c r="T50" s="61"/>
      <c r="U50" s="61"/>
      <c r="V50" s="61"/>
      <c r="W50" s="62"/>
      <c r="X50" s="29">
        <f>Потребность_!G10</f>
        <v>50</v>
      </c>
      <c r="Y50" s="63">
        <f t="shared" si="0"/>
        <v>78.75</v>
      </c>
      <c r="Z50" s="42">
        <f t="shared" si="1"/>
        <v>1.575</v>
      </c>
      <c r="AA50" s="37"/>
    </row>
    <row r="51" spans="1:27">
      <c r="A51" s="67" t="s">
        <v>88</v>
      </c>
      <c r="B51" s="37"/>
      <c r="C51" s="37"/>
      <c r="D51" s="37"/>
      <c r="E51" s="37"/>
      <c r="F51" s="37"/>
      <c r="G51" s="37"/>
      <c r="H51" s="37">
        <v>2.5000000000000001E-2</v>
      </c>
      <c r="I51" s="37"/>
      <c r="J51" s="37"/>
      <c r="K51" s="68"/>
      <c r="L51" s="68"/>
      <c r="M51" s="68"/>
      <c r="N51" s="68"/>
      <c r="O51" s="68"/>
      <c r="P51" s="68">
        <v>0.03</v>
      </c>
      <c r="Q51" s="68"/>
      <c r="R51" s="69"/>
      <c r="S51" s="37"/>
      <c r="T51" s="37"/>
      <c r="U51" s="37"/>
      <c r="V51" s="37"/>
      <c r="W51" s="42"/>
      <c r="X51" s="26">
        <f>Потребность_!G11</f>
        <v>60</v>
      </c>
      <c r="Y51" s="63">
        <f t="shared" si="0"/>
        <v>49.5</v>
      </c>
      <c r="Z51" s="42">
        <f t="shared" si="1"/>
        <v>0.82499999999999996</v>
      </c>
      <c r="AA51" s="37"/>
    </row>
    <row r="52" spans="1:27">
      <c r="A52" s="67" t="s">
        <v>90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>
        <v>4.0000000000000003E-5</v>
      </c>
      <c r="M52" s="37"/>
      <c r="N52" s="37"/>
      <c r="O52" s="37"/>
      <c r="P52" s="37"/>
      <c r="Q52" s="37"/>
      <c r="R52" s="42"/>
      <c r="S52" s="37"/>
      <c r="T52" s="37"/>
      <c r="U52" s="37"/>
      <c r="V52" s="37"/>
      <c r="W52" s="42"/>
      <c r="X52" s="26">
        <f>Потребность_!G36</f>
        <v>1000</v>
      </c>
      <c r="Y52" s="63">
        <f t="shared" si="0"/>
        <v>0.60000000000000009</v>
      </c>
      <c r="Z52" s="42">
        <f t="shared" si="1"/>
        <v>6.0000000000000006E-4</v>
      </c>
      <c r="AA52" s="37"/>
    </row>
    <row r="53" spans="1:27">
      <c r="A53" s="67" t="s">
        <v>123</v>
      </c>
      <c r="B53" s="37"/>
      <c r="C53" s="37"/>
      <c r="D53" s="37"/>
      <c r="E53" s="37"/>
      <c r="F53" s="37"/>
      <c r="G53" s="37">
        <v>0</v>
      </c>
      <c r="H53" s="37"/>
      <c r="I53" s="37"/>
      <c r="J53" s="37"/>
      <c r="K53" s="37"/>
      <c r="L53" s="37"/>
      <c r="M53" s="37"/>
      <c r="N53" s="37"/>
      <c r="O53" s="37">
        <v>4.5199999999999997E-2</v>
      </c>
      <c r="P53" s="37"/>
      <c r="Q53" s="37"/>
      <c r="R53" s="42"/>
      <c r="S53" s="37"/>
      <c r="T53" s="37"/>
      <c r="U53" s="37"/>
      <c r="V53" s="37"/>
      <c r="W53" s="42"/>
      <c r="X53" s="26">
        <f>Потребность_!G14</f>
        <v>125</v>
      </c>
      <c r="Y53" s="63">
        <f t="shared" si="0"/>
        <v>84.749999999999986</v>
      </c>
      <c r="Z53" s="42">
        <f t="shared" si="1"/>
        <v>0.67799999999999994</v>
      </c>
      <c r="AA53" s="37"/>
    </row>
    <row r="54" spans="1:27">
      <c r="A54" s="67" t="s">
        <v>89</v>
      </c>
      <c r="B54" s="37"/>
      <c r="C54" s="37"/>
      <c r="D54" s="37"/>
      <c r="E54" s="37"/>
      <c r="F54" s="37">
        <v>1E-3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42"/>
      <c r="S54" s="37"/>
      <c r="T54" s="37"/>
      <c r="U54" s="37"/>
      <c r="V54" s="37"/>
      <c r="W54" s="42"/>
      <c r="X54" s="26">
        <f>Потребность_!G30</f>
        <v>400</v>
      </c>
      <c r="Y54" s="63">
        <f t="shared" si="0"/>
        <v>6</v>
      </c>
      <c r="Z54" s="42">
        <f t="shared" si="1"/>
        <v>1.4999999999999999E-2</v>
      </c>
      <c r="AA54" s="37"/>
    </row>
    <row r="55" spans="1:27">
      <c r="A55" s="67" t="s">
        <v>289</v>
      </c>
      <c r="B55" s="37"/>
      <c r="C55" s="37"/>
      <c r="D55" s="37">
        <v>1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42"/>
      <c r="S55" s="37"/>
      <c r="T55" s="37"/>
      <c r="U55" s="37"/>
      <c r="V55" s="37"/>
      <c r="W55" s="42"/>
      <c r="X55" s="26">
        <f>Потребность_!G65</f>
        <v>36</v>
      </c>
      <c r="Y55" s="63">
        <f t="shared" si="0"/>
        <v>540</v>
      </c>
      <c r="Z55" s="42">
        <f t="shared" si="1"/>
        <v>15</v>
      </c>
      <c r="AA55" s="37"/>
    </row>
    <row r="56" spans="1:27">
      <c r="A56" s="7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26"/>
      <c r="Y56" s="72">
        <f>SUM(Y27:Y55)</f>
        <v>2220.9285</v>
      </c>
      <c r="Z56" s="73">
        <f>SUM(Z27:Z55)</f>
        <v>26.534400000000002</v>
      </c>
      <c r="AA56" s="42"/>
    </row>
    <row r="57" spans="1:27">
      <c r="A57" s="74" t="s">
        <v>91</v>
      </c>
      <c r="B57" s="2"/>
      <c r="C57" s="2"/>
      <c r="D57" s="2" t="s">
        <v>464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75"/>
      <c r="T57" s="2"/>
      <c r="U57" s="75"/>
      <c r="V57" s="2"/>
      <c r="W57" s="2"/>
      <c r="X57" s="2"/>
      <c r="Y57" s="2"/>
      <c r="Z57" s="2"/>
      <c r="AA57" s="2"/>
    </row>
    <row r="58" spans="1:27">
      <c r="A58" s="74" t="s">
        <v>92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75"/>
      <c r="T58" s="75" t="s">
        <v>93</v>
      </c>
      <c r="U58" s="75"/>
      <c r="V58" s="6"/>
      <c r="W58" s="6"/>
      <c r="X58" s="6"/>
      <c r="Y58" s="2"/>
      <c r="Z58" s="6" t="s">
        <v>463</v>
      </c>
      <c r="AA58" s="6"/>
    </row>
    <row r="59" spans="1:2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75" t="s">
        <v>94</v>
      </c>
      <c r="U59" s="75"/>
      <c r="V59" s="74" t="s">
        <v>95</v>
      </c>
      <c r="W59" s="2"/>
      <c r="X59" s="2"/>
      <c r="Y59" s="2"/>
      <c r="Z59" s="74" t="s">
        <v>96</v>
      </c>
      <c r="AA59" s="2"/>
    </row>
    <row r="60" spans="1:27">
      <c r="A60" s="7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8B50E8DE-2A80-4068-88C6-C4F2311B0544}" scale="80" fitToPage="1" topLeftCell="A18">
      <selection activeCell="C45" sqref="C45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8:AA18"/>
    <mergeCell ref="D19:J20"/>
    <mergeCell ref="K19:Q20"/>
    <mergeCell ref="R19:U20"/>
    <mergeCell ref="Z19:AA19"/>
    <mergeCell ref="Z20:AA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X21:X23"/>
    <mergeCell ref="Y21:Y23"/>
    <mergeCell ref="S21:S23"/>
    <mergeCell ref="T21:T23"/>
    <mergeCell ref="U21:U23"/>
    <mergeCell ref="V21:V23"/>
    <mergeCell ref="W21:W23"/>
  </mergeCells>
  <printOptions gridLines="1"/>
  <pageMargins left="0" right="0" top="0" bottom="0" header="0.51181102362204689" footer="0.51181102362204689"/>
  <pageSetup paperSize="9" scale="5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2"/>
  <sheetViews>
    <sheetView topLeftCell="A31" zoomScale="80" workbookViewId="0">
      <selection activeCell="P3" sqref="P3"/>
    </sheetView>
  </sheetViews>
  <sheetFormatPr defaultColWidth="8.3984375" defaultRowHeight="14.4"/>
  <cols>
    <col min="1" max="1" width="21.19921875" style="1" customWidth="1"/>
    <col min="2" max="2" width="2.69921875" style="1" customWidth="1"/>
    <col min="3" max="3" width="2.5" style="1" customWidth="1"/>
    <col min="4" max="4" width="8.5" style="1" customWidth="1"/>
    <col min="5" max="5" width="9.5" style="1" customWidth="1"/>
    <col min="6" max="6" width="11" style="1" customWidth="1"/>
    <col min="7" max="7" width="6.8984375" style="1" customWidth="1"/>
    <col min="8" max="8" width="7.59765625" style="1" customWidth="1"/>
    <col min="9" max="9" width="8" style="1" customWidth="1"/>
    <col min="10" max="10" width="4.09765625" style="1" customWidth="1"/>
    <col min="11" max="11" width="9.59765625" style="1" customWidth="1"/>
    <col min="12" max="12" width="10" style="1" customWidth="1"/>
    <col min="13" max="13" width="11" style="1" customWidth="1"/>
    <col min="14" max="14" width="9.8984375" style="1" customWidth="1"/>
    <col min="15" max="15" width="11.19921875" style="1" customWidth="1"/>
    <col min="16" max="16" width="10.5" style="1" customWidth="1"/>
    <col min="17" max="17" width="9" style="1" customWidth="1"/>
    <col min="18" max="18" width="8.3984375" style="1"/>
    <col min="19" max="19" width="2.5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.3984375" style="1"/>
    <col min="25" max="25" width="12" style="1" customWidth="1"/>
    <col min="26" max="257" width="8.398437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475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" t="s">
        <v>473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474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>
        <v>4</v>
      </c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/>
      <c r="R11" s="2" t="s">
        <v>461</v>
      </c>
      <c r="S11" s="2"/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5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/>
      <c r="T13" s="2" t="s">
        <v>462</v>
      </c>
      <c r="U13" s="2"/>
      <c r="V13" s="2"/>
      <c r="W13" s="2"/>
      <c r="X13" s="28"/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 t="s">
        <v>460</v>
      </c>
      <c r="V15" s="2"/>
      <c r="W15" s="2"/>
      <c r="X15" s="28"/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32" t="s">
        <v>34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 t="s">
        <v>35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07" t="s">
        <v>36</v>
      </c>
      <c r="AA18" s="207"/>
    </row>
    <row r="19" spans="1:28">
      <c r="A19" s="33"/>
      <c r="B19" s="38"/>
      <c r="C19" s="39" t="s">
        <v>37</v>
      </c>
      <c r="D19" s="208" t="s">
        <v>38</v>
      </c>
      <c r="E19" s="208"/>
      <c r="F19" s="208"/>
      <c r="G19" s="208"/>
      <c r="H19" s="208"/>
      <c r="I19" s="208"/>
      <c r="J19" s="208"/>
      <c r="K19" s="208" t="s">
        <v>39</v>
      </c>
      <c r="L19" s="208"/>
      <c r="M19" s="208"/>
      <c r="N19" s="208"/>
      <c r="O19" s="208"/>
      <c r="P19" s="208"/>
      <c r="Q19" s="208"/>
      <c r="R19" s="203"/>
      <c r="S19" s="203"/>
      <c r="T19" s="203"/>
      <c r="U19" s="203"/>
      <c r="V19" s="40" t="s">
        <v>41</v>
      </c>
      <c r="W19" s="41"/>
      <c r="X19" s="42"/>
      <c r="Y19" s="42"/>
      <c r="Z19" s="209" t="s">
        <v>42</v>
      </c>
      <c r="AA19" s="209"/>
    </row>
    <row r="20" spans="1:28">
      <c r="A20" s="44"/>
      <c r="B20" s="39"/>
      <c r="C20" s="39" t="s">
        <v>43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3"/>
      <c r="S20" s="203"/>
      <c r="T20" s="203"/>
      <c r="U20" s="203"/>
      <c r="V20" s="45" t="s">
        <v>44</v>
      </c>
      <c r="W20" s="46"/>
      <c r="X20" s="37"/>
      <c r="Y20" s="47"/>
      <c r="Z20" s="210" t="s">
        <v>45</v>
      </c>
      <c r="AA20" s="210"/>
      <c r="AB20" s="49"/>
    </row>
    <row r="21" spans="1:28" ht="13.95" customHeight="1">
      <c r="A21" s="44" t="s">
        <v>46</v>
      </c>
      <c r="B21" s="39" t="s">
        <v>47</v>
      </c>
      <c r="C21" s="39" t="s">
        <v>48</v>
      </c>
      <c r="D21" s="204" t="s">
        <v>332</v>
      </c>
      <c r="E21" s="204"/>
      <c r="F21" s="203" t="s">
        <v>320</v>
      </c>
      <c r="G21" s="203" t="s">
        <v>321</v>
      </c>
      <c r="H21" s="204"/>
      <c r="I21" s="204"/>
      <c r="J21" s="203"/>
      <c r="K21" s="218" t="s">
        <v>124</v>
      </c>
      <c r="L21" s="202" t="s">
        <v>125</v>
      </c>
      <c r="M21" s="202" t="s">
        <v>126</v>
      </c>
      <c r="N21" s="202" t="s">
        <v>127</v>
      </c>
      <c r="O21" s="218" t="s">
        <v>128</v>
      </c>
      <c r="P21" s="202" t="s">
        <v>129</v>
      </c>
      <c r="Q21" s="202" t="s">
        <v>54</v>
      </c>
      <c r="R21" s="203"/>
      <c r="S21" s="203"/>
      <c r="T21" s="203"/>
      <c r="U21" s="203"/>
      <c r="V21" s="203"/>
      <c r="W21" s="203"/>
      <c r="X21" s="202" t="s">
        <v>55</v>
      </c>
      <c r="Y21" s="202" t="s">
        <v>56</v>
      </c>
      <c r="Z21" s="51"/>
      <c r="AA21" s="48"/>
    </row>
    <row r="22" spans="1:28">
      <c r="A22" s="44"/>
      <c r="B22" s="39"/>
      <c r="C22" s="39" t="s">
        <v>57</v>
      </c>
      <c r="D22" s="204"/>
      <c r="E22" s="204"/>
      <c r="F22" s="203"/>
      <c r="G22" s="203"/>
      <c r="H22" s="204"/>
      <c r="I22" s="204"/>
      <c r="J22" s="203"/>
      <c r="K22" s="219"/>
      <c r="L22" s="203"/>
      <c r="M22" s="203"/>
      <c r="N22" s="203"/>
      <c r="O22" s="219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33" t="s">
        <v>58</v>
      </c>
      <c r="AA22" s="44" t="s">
        <v>59</v>
      </c>
    </row>
    <row r="23" spans="1:28" ht="93" customHeight="1">
      <c r="A23" s="47"/>
      <c r="B23" s="43"/>
      <c r="C23" s="43"/>
      <c r="D23" s="204"/>
      <c r="E23" s="204"/>
      <c r="F23" s="203"/>
      <c r="G23" s="203"/>
      <c r="H23" s="204"/>
      <c r="I23" s="204"/>
      <c r="J23" s="203"/>
      <c r="K23" s="219"/>
      <c r="L23" s="203"/>
      <c r="M23" s="203"/>
      <c r="N23" s="203"/>
      <c r="O23" s="219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47" t="s">
        <v>60</v>
      </c>
      <c r="AA23" s="47" t="s">
        <v>61</v>
      </c>
    </row>
    <row r="24" spans="1:28">
      <c r="A24" s="52">
        <v>1</v>
      </c>
      <c r="B24" s="52">
        <v>2</v>
      </c>
      <c r="C24" s="52">
        <v>3</v>
      </c>
      <c r="D24" s="52">
        <v>4</v>
      </c>
      <c r="E24" s="52">
        <v>5</v>
      </c>
      <c r="F24" s="52">
        <v>6</v>
      </c>
      <c r="G24" s="52">
        <v>7</v>
      </c>
      <c r="H24" s="52">
        <v>8</v>
      </c>
      <c r="I24" s="52">
        <v>9</v>
      </c>
      <c r="J24" s="52">
        <v>10</v>
      </c>
      <c r="K24" s="53">
        <v>11</v>
      </c>
      <c r="L24" s="52">
        <v>12</v>
      </c>
      <c r="M24" s="52">
        <v>13</v>
      </c>
      <c r="N24" s="52">
        <v>14</v>
      </c>
      <c r="O24" s="52">
        <v>15</v>
      </c>
      <c r="P24" s="52">
        <v>16</v>
      </c>
      <c r="Q24" s="52">
        <v>17</v>
      </c>
      <c r="R24" s="52">
        <v>18</v>
      </c>
      <c r="S24" s="52">
        <v>20</v>
      </c>
      <c r="T24" s="52">
        <v>21</v>
      </c>
      <c r="U24" s="52">
        <v>22</v>
      </c>
      <c r="V24" s="52">
        <v>23</v>
      </c>
      <c r="W24" s="54">
        <v>24</v>
      </c>
      <c r="X24" s="54">
        <v>25</v>
      </c>
      <c r="Y24" s="52">
        <v>26</v>
      </c>
      <c r="Z24" s="52">
        <v>27</v>
      </c>
      <c r="AA24" s="52">
        <v>28</v>
      </c>
    </row>
    <row r="25" spans="1:28" ht="27" customHeight="1">
      <c r="A25" s="55" t="s">
        <v>62</v>
      </c>
      <c r="B25" s="56"/>
      <c r="C25" s="56"/>
      <c r="D25" s="44">
        <v>100</v>
      </c>
      <c r="E25" s="57"/>
      <c r="F25" s="44">
        <v>200</v>
      </c>
      <c r="G25" s="44" t="s">
        <v>330</v>
      </c>
      <c r="H25" s="56"/>
      <c r="I25" s="56"/>
      <c r="J25" s="56"/>
      <c r="K25" s="44">
        <v>60</v>
      </c>
      <c r="L25" s="84">
        <v>150</v>
      </c>
      <c r="M25" s="44">
        <v>150</v>
      </c>
      <c r="N25" s="44">
        <v>90</v>
      </c>
      <c r="O25" s="44">
        <v>20</v>
      </c>
      <c r="P25" s="44">
        <v>200</v>
      </c>
      <c r="Q25" s="44" t="s">
        <v>130</v>
      </c>
      <c r="R25" s="58"/>
      <c r="S25" s="56"/>
      <c r="T25" s="56"/>
      <c r="U25" s="56"/>
      <c r="V25" s="56"/>
      <c r="W25" s="58"/>
      <c r="X25" s="58"/>
      <c r="Y25" s="56"/>
      <c r="Z25" s="42"/>
      <c r="AA25" s="42"/>
    </row>
    <row r="26" spans="1:28">
      <c r="A26" s="59" t="s">
        <v>63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1"/>
      <c r="W26" s="26"/>
      <c r="X26" s="26"/>
      <c r="Y26" s="37"/>
      <c r="Z26" s="42"/>
      <c r="AA26" s="42"/>
    </row>
    <row r="27" spans="1:28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1"/>
      <c r="T27" s="61"/>
      <c r="U27" s="61"/>
      <c r="V27" s="61"/>
      <c r="W27" s="62"/>
      <c r="X27" s="29">
        <f>Потребность_!G15</f>
        <v>0</v>
      </c>
      <c r="Y27" s="63">
        <f t="shared" ref="Y27:Y57" si="0">X27*Z27</f>
        <v>0</v>
      </c>
      <c r="Z27" s="42">
        <f t="shared" ref="Z27:Z57" si="1">SUM(D27:W27)*$H$12</f>
        <v>0</v>
      </c>
      <c r="AA27" s="37"/>
    </row>
    <row r="28" spans="1:28">
      <c r="A28" s="82" t="s">
        <v>106</v>
      </c>
      <c r="B28" s="61"/>
      <c r="C28" s="61"/>
      <c r="D28" s="61"/>
      <c r="E28" s="61"/>
      <c r="F28" s="61"/>
      <c r="G28" s="61"/>
      <c r="H28" s="61"/>
      <c r="I28" s="61"/>
      <c r="J28" s="61"/>
      <c r="K28" s="61">
        <v>5.1999999999999998E-3</v>
      </c>
      <c r="L28" s="61"/>
      <c r="M28" s="61"/>
      <c r="N28" s="61"/>
      <c r="O28" s="61"/>
      <c r="P28" s="61"/>
      <c r="Q28" s="61"/>
      <c r="R28" s="62"/>
      <c r="S28" s="61"/>
      <c r="T28" s="61"/>
      <c r="U28" s="61"/>
      <c r="V28" s="61"/>
      <c r="W28" s="62"/>
      <c r="X28" s="29">
        <f>Потребность_!G38</f>
        <v>250</v>
      </c>
      <c r="Y28" s="63">
        <f t="shared" si="0"/>
        <v>19.5</v>
      </c>
      <c r="Z28" s="42">
        <f t="shared" si="1"/>
        <v>7.8E-2</v>
      </c>
      <c r="AA28" s="37"/>
    </row>
    <row r="29" spans="1:28">
      <c r="A29" s="60" t="s">
        <v>66</v>
      </c>
      <c r="B29" s="61"/>
      <c r="C29" s="61"/>
      <c r="D29" s="61"/>
      <c r="E29" s="61"/>
      <c r="F29" s="61"/>
      <c r="G29" s="61"/>
      <c r="H29" s="61"/>
      <c r="I29" s="61"/>
      <c r="J29" s="61"/>
      <c r="K29" s="61">
        <v>4.6300000000000001E-2</v>
      </c>
      <c r="L29" s="61"/>
      <c r="M29" s="61"/>
      <c r="N29" s="61"/>
      <c r="O29" s="61"/>
      <c r="P29" s="61"/>
      <c r="Q29" s="61"/>
      <c r="R29" s="62"/>
      <c r="S29" s="61"/>
      <c r="T29" s="61"/>
      <c r="U29" s="61"/>
      <c r="V29" s="61"/>
      <c r="W29" s="62"/>
      <c r="X29" s="29">
        <f>Потребность_!G5</f>
        <v>60</v>
      </c>
      <c r="Y29" s="63">
        <f t="shared" si="0"/>
        <v>41.67</v>
      </c>
      <c r="Z29" s="42">
        <f t="shared" si="1"/>
        <v>0.69450000000000001</v>
      </c>
      <c r="AA29" s="37"/>
    </row>
    <row r="30" spans="1:28">
      <c r="A30" s="60" t="s">
        <v>67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5.2499999999999998E-2</v>
      </c>
      <c r="M30" s="61"/>
      <c r="N30" s="61"/>
      <c r="O30" s="61"/>
      <c r="P30" s="61"/>
      <c r="Q30" s="61"/>
      <c r="R30" s="62"/>
      <c r="S30" s="61"/>
      <c r="T30" s="61"/>
      <c r="U30" s="61"/>
      <c r="V30" s="61"/>
      <c r="W30" s="62"/>
      <c r="X30" s="29">
        <f>Потребность_!G6</f>
        <v>60</v>
      </c>
      <c r="Y30" s="63">
        <f t="shared" si="0"/>
        <v>47.25</v>
      </c>
      <c r="Z30" s="42">
        <f t="shared" si="1"/>
        <v>0.78749999999999998</v>
      </c>
      <c r="AA30" s="37"/>
    </row>
    <row r="31" spans="1:28">
      <c r="A31" s="60" t="s">
        <v>68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85">
        <v>7.4999999999999997E-3</v>
      </c>
      <c r="M31" s="61"/>
      <c r="N31" s="61"/>
      <c r="O31" s="61">
        <v>1E-3</v>
      </c>
      <c r="P31" s="61"/>
      <c r="Q31" s="61"/>
      <c r="R31" s="62"/>
      <c r="S31" s="61"/>
      <c r="T31" s="61"/>
      <c r="U31" s="61"/>
      <c r="V31" s="61"/>
      <c r="W31" s="62"/>
      <c r="X31" s="29">
        <f>Потребность_!G7</f>
        <v>55</v>
      </c>
      <c r="Y31" s="63">
        <f t="shared" si="0"/>
        <v>7.0125000000000002</v>
      </c>
      <c r="Z31" s="42">
        <f t="shared" si="1"/>
        <v>0.1275</v>
      </c>
      <c r="AA31" s="37"/>
    </row>
    <row r="32" spans="1:28">
      <c r="A32" s="60" t="s">
        <v>131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>
        <v>5.0999999999999997E-2</v>
      </c>
      <c r="N32" s="61"/>
      <c r="O32" s="61"/>
      <c r="P32" s="61"/>
      <c r="Q32" s="61"/>
      <c r="R32" s="62"/>
      <c r="S32" s="61"/>
      <c r="T32" s="61"/>
      <c r="U32" s="61"/>
      <c r="V32" s="61"/>
      <c r="W32" s="62"/>
      <c r="X32" s="29">
        <f>Потребность_!G19</f>
        <v>58</v>
      </c>
      <c r="Y32" s="63">
        <f t="shared" si="0"/>
        <v>44.37</v>
      </c>
      <c r="Z32" s="42">
        <f t="shared" si="1"/>
        <v>0.7649999999999999</v>
      </c>
      <c r="AA32" s="37"/>
    </row>
    <row r="33" spans="1:27">
      <c r="A33" s="60" t="s">
        <v>132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>
        <v>0.05</v>
      </c>
      <c r="O33" s="61"/>
      <c r="P33" s="61"/>
      <c r="Q33" s="61"/>
      <c r="R33" s="62"/>
      <c r="S33" s="61"/>
      <c r="T33" s="61"/>
      <c r="U33" s="61"/>
      <c r="V33" s="61"/>
      <c r="W33" s="62"/>
      <c r="X33" s="29">
        <f>Потребность_!G47</f>
        <v>440</v>
      </c>
      <c r="Y33" s="63">
        <f t="shared" si="0"/>
        <v>330</v>
      </c>
      <c r="Z33" s="42">
        <f t="shared" si="1"/>
        <v>0.75</v>
      </c>
      <c r="AA33" s="37"/>
    </row>
    <row r="34" spans="1:27">
      <c r="A34" s="60" t="s">
        <v>133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61"/>
      <c r="T34" s="61"/>
      <c r="U34" s="61"/>
      <c r="V34" s="61"/>
      <c r="W34" s="62"/>
      <c r="X34" s="29">
        <f>Потребность_!G62</f>
        <v>0</v>
      </c>
      <c r="Y34" s="63">
        <f t="shared" si="0"/>
        <v>0</v>
      </c>
      <c r="Z34" s="42">
        <f t="shared" si="1"/>
        <v>0</v>
      </c>
      <c r="AA34" s="37"/>
    </row>
    <row r="35" spans="1:27">
      <c r="A35" s="60" t="s">
        <v>72</v>
      </c>
      <c r="B35" s="61"/>
      <c r="C35" s="61"/>
      <c r="D35" s="61"/>
      <c r="E35" s="61"/>
      <c r="F35" s="61"/>
      <c r="G35" s="61"/>
      <c r="H35" s="61"/>
      <c r="I35" s="61"/>
      <c r="J35" s="61"/>
      <c r="K35" s="61">
        <v>3.5999999999999999E-3</v>
      </c>
      <c r="L35" s="61">
        <v>3.0000000000000001E-3</v>
      </c>
      <c r="M35" s="61"/>
      <c r="N35" s="61">
        <v>2.5200000000000001E-3</v>
      </c>
      <c r="O35" s="61"/>
      <c r="P35" s="61"/>
      <c r="Q35" s="61"/>
      <c r="R35" s="62"/>
      <c r="S35" s="61"/>
      <c r="T35" s="61"/>
      <c r="U35" s="61"/>
      <c r="V35" s="61"/>
      <c r="W35" s="62"/>
      <c r="X35" s="29">
        <f>Потребность_!G27</f>
        <v>120</v>
      </c>
      <c r="Y35" s="63">
        <f t="shared" si="0"/>
        <v>16.416</v>
      </c>
      <c r="Z35" s="42">
        <f t="shared" si="1"/>
        <v>0.1368</v>
      </c>
      <c r="AA35" s="37"/>
    </row>
    <row r="36" spans="1:27">
      <c r="A36" s="60" t="s">
        <v>73</v>
      </c>
      <c r="B36" s="61"/>
      <c r="C36" s="61"/>
      <c r="D36" s="61">
        <v>5.0000000000000001E-3</v>
      </c>
      <c r="E36" s="61"/>
      <c r="F36" s="61"/>
      <c r="G36" s="61"/>
      <c r="H36" s="61"/>
      <c r="I36" s="61"/>
      <c r="J36" s="61"/>
      <c r="K36" s="61"/>
      <c r="L36" s="61"/>
      <c r="M36" s="61">
        <v>5.0000000000000001E-3</v>
      </c>
      <c r="N36" s="61"/>
      <c r="O36" s="61">
        <v>5.9999999999999995E-4</v>
      </c>
      <c r="P36" s="61"/>
      <c r="Q36" s="61"/>
      <c r="R36" s="62"/>
      <c r="S36" s="61"/>
      <c r="T36" s="61"/>
      <c r="U36" s="61"/>
      <c r="V36" s="61"/>
      <c r="W36" s="62"/>
      <c r="X36" s="29">
        <f>Потребность_!G12</f>
        <v>950</v>
      </c>
      <c r="Y36" s="63">
        <f t="shared" si="0"/>
        <v>151.05000000000001</v>
      </c>
      <c r="Z36" s="42">
        <f t="shared" si="1"/>
        <v>0.159</v>
      </c>
      <c r="AA36" s="37"/>
    </row>
    <row r="37" spans="1:27">
      <c r="A37" s="60" t="s">
        <v>74</v>
      </c>
      <c r="B37" s="61"/>
      <c r="C37" s="61"/>
      <c r="D37" s="61">
        <v>5.5E-2</v>
      </c>
      <c r="E37" s="61"/>
      <c r="F37" s="61"/>
      <c r="G37" s="61"/>
      <c r="H37" s="61"/>
      <c r="I37" s="61"/>
      <c r="J37" s="61"/>
      <c r="K37" s="61"/>
      <c r="L37" s="61"/>
      <c r="M37" s="61"/>
      <c r="N37" s="61">
        <v>1.5480000000000001E-2</v>
      </c>
      <c r="O37" s="61"/>
      <c r="P37" s="61"/>
      <c r="Q37" s="61"/>
      <c r="R37" s="62"/>
      <c r="S37" s="61"/>
      <c r="T37" s="61"/>
      <c r="U37" s="61"/>
      <c r="V37" s="61"/>
      <c r="W37" s="62"/>
      <c r="X37" s="29">
        <f>Потребность_!G13</f>
        <v>75</v>
      </c>
      <c r="Y37" s="63">
        <f t="shared" si="0"/>
        <v>79.289999999999992</v>
      </c>
      <c r="Z37" s="42">
        <f t="shared" si="1"/>
        <v>1.0571999999999999</v>
      </c>
      <c r="AA37" s="37"/>
    </row>
    <row r="38" spans="1:27">
      <c r="A38" s="60" t="s">
        <v>75</v>
      </c>
      <c r="B38" s="61"/>
      <c r="C38" s="61"/>
      <c r="D38" s="61"/>
      <c r="E38" s="61"/>
      <c r="F38" s="61"/>
      <c r="G38" s="61"/>
      <c r="H38" s="61"/>
      <c r="I38" s="61"/>
      <c r="J38" s="61"/>
      <c r="K38" s="61">
        <v>1.89E-2</v>
      </c>
      <c r="L38" s="61">
        <v>7.4999999999999997E-3</v>
      </c>
      <c r="M38" s="61"/>
      <c r="N38" s="61"/>
      <c r="O38" s="61">
        <v>2E-3</v>
      </c>
      <c r="P38" s="61"/>
      <c r="Q38" s="61"/>
      <c r="R38" s="62"/>
      <c r="S38" s="61"/>
      <c r="T38" s="61"/>
      <c r="U38" s="61"/>
      <c r="V38" s="61"/>
      <c r="W38" s="62"/>
      <c r="X38" s="29">
        <f>Потребность_!G8</f>
        <v>60</v>
      </c>
      <c r="Y38" s="63">
        <f t="shared" si="0"/>
        <v>25.560000000000002</v>
      </c>
      <c r="Z38" s="42">
        <f t="shared" si="1"/>
        <v>0.42600000000000005</v>
      </c>
      <c r="AA38" s="37"/>
    </row>
    <row r="39" spans="1:27">
      <c r="A39" s="60" t="s">
        <v>134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>
        <v>2.6800000000000001E-2</v>
      </c>
      <c r="Q39" s="61"/>
      <c r="R39" s="62"/>
      <c r="S39" s="61"/>
      <c r="T39" s="61"/>
      <c r="U39" s="61"/>
      <c r="V39" s="61"/>
      <c r="W39" s="62"/>
      <c r="X39" s="29">
        <f>Потребность_!G33</f>
        <v>150</v>
      </c>
      <c r="Y39" s="63">
        <f t="shared" si="0"/>
        <v>60.300000000000004</v>
      </c>
      <c r="Z39" s="42">
        <f t="shared" si="1"/>
        <v>0.40200000000000002</v>
      </c>
      <c r="AA39" s="37"/>
    </row>
    <row r="40" spans="1:27">
      <c r="A40" s="60" t="s">
        <v>333</v>
      </c>
      <c r="B40" s="61"/>
      <c r="C40" s="61"/>
      <c r="D40" s="61">
        <v>2.2200000000000001E-2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1"/>
      <c r="T40" s="61"/>
      <c r="U40" s="61"/>
      <c r="V40" s="61"/>
      <c r="W40" s="62"/>
      <c r="X40" s="29">
        <f>Потребность_!G64</f>
        <v>25</v>
      </c>
      <c r="Y40" s="63">
        <f t="shared" si="0"/>
        <v>8.3250000000000011</v>
      </c>
      <c r="Z40" s="42">
        <f t="shared" si="1"/>
        <v>0.33300000000000002</v>
      </c>
      <c r="AA40" s="37"/>
    </row>
    <row r="41" spans="1:27">
      <c r="A41" s="60" t="s">
        <v>76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85">
        <v>1.5E-3</v>
      </c>
      <c r="M41" s="61"/>
      <c r="N41" s="61"/>
      <c r="O41" s="61">
        <v>1E-3</v>
      </c>
      <c r="P41" s="61"/>
      <c r="Q41" s="61"/>
      <c r="R41" s="62"/>
      <c r="S41" s="61"/>
      <c r="T41" s="61"/>
      <c r="U41" s="61"/>
      <c r="V41" s="61"/>
      <c r="W41" s="62"/>
      <c r="X41" s="29">
        <f>Потребность_!G31</f>
        <v>32</v>
      </c>
      <c r="Y41" s="63">
        <f t="shared" si="0"/>
        <v>1.2</v>
      </c>
      <c r="Z41" s="42">
        <f t="shared" si="1"/>
        <v>3.7499999999999999E-2</v>
      </c>
      <c r="AA41" s="37"/>
    </row>
    <row r="42" spans="1:27">
      <c r="A42" s="60" t="s">
        <v>78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>
        <v>7.4999999999999997E-3</v>
      </c>
      <c r="M42" s="61"/>
      <c r="N42" s="61"/>
      <c r="O42" s="61"/>
      <c r="P42" s="61"/>
      <c r="Q42" s="61"/>
      <c r="R42" s="62"/>
      <c r="S42" s="61"/>
      <c r="T42" s="61"/>
      <c r="U42" s="61"/>
      <c r="V42" s="61"/>
      <c r="W42" s="62"/>
      <c r="X42" s="29">
        <f>Потребность_!G34</f>
        <v>300</v>
      </c>
      <c r="Y42" s="63">
        <f t="shared" si="0"/>
        <v>33.75</v>
      </c>
      <c r="Z42" s="42">
        <f t="shared" si="1"/>
        <v>0.11249999999999999</v>
      </c>
      <c r="AA42" s="37"/>
    </row>
    <row r="43" spans="1:27">
      <c r="A43" s="60" t="s">
        <v>135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1"/>
      <c r="T43" s="61"/>
      <c r="U43" s="61"/>
      <c r="V43" s="61"/>
      <c r="W43" s="62"/>
      <c r="X43" s="29">
        <f>Потребность_!G35</f>
        <v>0</v>
      </c>
      <c r="Y43" s="63">
        <f t="shared" si="0"/>
        <v>0</v>
      </c>
      <c r="Z43" s="42">
        <f t="shared" si="1"/>
        <v>0</v>
      </c>
      <c r="AA43" s="37"/>
    </row>
    <row r="44" spans="1:27">
      <c r="A44" s="82" t="s">
        <v>136</v>
      </c>
      <c r="B44" s="61"/>
      <c r="C44" s="61"/>
      <c r="D44" s="61"/>
      <c r="E44" s="61"/>
      <c r="F44" s="61"/>
      <c r="G44" s="61"/>
      <c r="H44" s="61"/>
      <c r="I44" s="61"/>
      <c r="J44" s="61"/>
      <c r="K44" s="61">
        <v>1.5800000000000002E-2</v>
      </c>
      <c r="L44" s="61"/>
      <c r="M44" s="61"/>
      <c r="N44" s="61"/>
      <c r="O44" s="61"/>
      <c r="P44" s="61"/>
      <c r="Q44" s="61"/>
      <c r="R44" s="62"/>
      <c r="S44" s="61"/>
      <c r="T44" s="61"/>
      <c r="U44" s="61"/>
      <c r="V44" s="61"/>
      <c r="W44" s="62"/>
      <c r="X44" s="29">
        <f>Потребность_!G9</f>
        <v>134</v>
      </c>
      <c r="Y44" s="63">
        <f t="shared" si="0"/>
        <v>31.758000000000003</v>
      </c>
      <c r="Z44" s="42">
        <f t="shared" si="1"/>
        <v>0.23700000000000002</v>
      </c>
      <c r="AA44" s="37"/>
    </row>
    <row r="45" spans="1:27">
      <c r="A45" s="60" t="s">
        <v>82</v>
      </c>
      <c r="B45" s="61"/>
      <c r="C45" s="61"/>
      <c r="D45" s="61">
        <v>1.5E-3</v>
      </c>
      <c r="E45" s="61"/>
      <c r="F45" s="61">
        <v>7.0000000000000001E-3</v>
      </c>
      <c r="G45" s="61"/>
      <c r="H45" s="61"/>
      <c r="I45" s="61"/>
      <c r="J45" s="61"/>
      <c r="K45" s="61"/>
      <c r="L45" s="61"/>
      <c r="M45" s="61"/>
      <c r="N45" s="61"/>
      <c r="O45" s="61">
        <v>5.0000000000000001E-4</v>
      </c>
      <c r="P45" s="61">
        <v>7.0000000000000001E-3</v>
      </c>
      <c r="Q45" s="61"/>
      <c r="R45" s="62"/>
      <c r="S45" s="61"/>
      <c r="T45" s="61"/>
      <c r="U45" s="61"/>
      <c r="V45" s="61"/>
      <c r="W45" s="62"/>
      <c r="X45" s="29">
        <f>Потребность_!G22</f>
        <v>75</v>
      </c>
      <c r="Y45" s="63">
        <f t="shared" si="0"/>
        <v>18</v>
      </c>
      <c r="Z45" s="42">
        <f t="shared" si="1"/>
        <v>0.24</v>
      </c>
      <c r="AA45" s="37"/>
    </row>
    <row r="46" spans="1:27">
      <c r="A46" s="60" t="s">
        <v>90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>
        <v>3.0000000000000001E-5</v>
      </c>
      <c r="M46" s="61"/>
      <c r="N46" s="61"/>
      <c r="O46" s="61"/>
      <c r="P46" s="61"/>
      <c r="Q46" s="61"/>
      <c r="R46" s="62"/>
      <c r="S46" s="61"/>
      <c r="T46" s="61"/>
      <c r="U46" s="61"/>
      <c r="V46" s="61"/>
      <c r="W46" s="62"/>
      <c r="X46" s="29">
        <f>Потребность_!G36</f>
        <v>1000</v>
      </c>
      <c r="Y46" s="63">
        <f t="shared" si="0"/>
        <v>0.45</v>
      </c>
      <c r="Z46" s="42">
        <f t="shared" si="1"/>
        <v>4.4999999999999999E-4</v>
      </c>
      <c r="AA46" s="37"/>
    </row>
    <row r="47" spans="1:27">
      <c r="A47" s="60" t="s">
        <v>84</v>
      </c>
      <c r="B47" s="61"/>
      <c r="C47" s="61"/>
      <c r="D47" s="61">
        <v>5.0000000000000001E-4</v>
      </c>
      <c r="E47" s="61"/>
      <c r="F47" s="61"/>
      <c r="G47" s="61"/>
      <c r="H47" s="61"/>
      <c r="I47" s="61"/>
      <c r="J47" s="61"/>
      <c r="K47" s="61">
        <v>1E-4</v>
      </c>
      <c r="L47" s="61">
        <v>2.0000000000000001E-4</v>
      </c>
      <c r="M47" s="61">
        <v>5.0000000000000001E-4</v>
      </c>
      <c r="N47" s="61">
        <v>2.4000000000000001E-4</v>
      </c>
      <c r="O47" s="86"/>
      <c r="P47" s="61"/>
      <c r="Q47" s="61"/>
      <c r="R47" s="62"/>
      <c r="S47" s="61"/>
      <c r="T47" s="61"/>
      <c r="U47" s="61"/>
      <c r="V47" s="61"/>
      <c r="W47" s="62"/>
      <c r="X47" s="29">
        <f>Потребность_!G23</f>
        <v>15</v>
      </c>
      <c r="Y47" s="63">
        <f t="shared" si="0"/>
        <v>0.34649999999999997</v>
      </c>
      <c r="Z47" s="42">
        <f t="shared" si="1"/>
        <v>2.3099999999999999E-2</v>
      </c>
      <c r="AA47" s="37"/>
    </row>
    <row r="48" spans="1:27" ht="26.4">
      <c r="A48" s="60" t="s">
        <v>137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>
        <v>9.9600000000000001E-3</v>
      </c>
      <c r="O48" s="61"/>
      <c r="P48" s="61"/>
      <c r="Q48" s="61"/>
      <c r="R48" s="62"/>
      <c r="S48" s="61"/>
      <c r="T48" s="61"/>
      <c r="U48" s="61"/>
      <c r="V48" s="61"/>
      <c r="W48" s="62"/>
      <c r="X48" s="29">
        <f>Потребность_!G44</f>
        <v>320</v>
      </c>
      <c r="Y48" s="63">
        <f t="shared" si="0"/>
        <v>47.808</v>
      </c>
      <c r="Z48" s="42">
        <f t="shared" si="1"/>
        <v>0.14940000000000001</v>
      </c>
      <c r="AA48" s="37"/>
    </row>
    <row r="49" spans="1:27">
      <c r="A49" s="60" t="s">
        <v>86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85">
        <v>8.9999999999999998E-4</v>
      </c>
      <c r="M49" s="61"/>
      <c r="N49" s="61"/>
      <c r="O49" s="61">
        <v>4.0000000000000001E-3</v>
      </c>
      <c r="P49" s="61"/>
      <c r="Q49" s="61"/>
      <c r="R49" s="62"/>
      <c r="S49" s="61"/>
      <c r="T49" s="61"/>
      <c r="U49" s="61"/>
      <c r="V49" s="61"/>
      <c r="W49" s="62"/>
      <c r="X49" s="29">
        <f>Потребность_!G29</f>
        <v>200</v>
      </c>
      <c r="Y49" s="63">
        <f t="shared" si="0"/>
        <v>14.7</v>
      </c>
      <c r="Z49" s="42">
        <f t="shared" si="1"/>
        <v>7.3499999999999996E-2</v>
      </c>
      <c r="AA49" s="37"/>
    </row>
    <row r="50" spans="1:27">
      <c r="A50" s="60" t="s">
        <v>87</v>
      </c>
      <c r="B50" s="61"/>
      <c r="C50" s="61"/>
      <c r="D50" s="61"/>
      <c r="E50" s="61"/>
      <c r="F50" s="61"/>
      <c r="G50" s="61">
        <v>0.03</v>
      </c>
      <c r="H50" s="61"/>
      <c r="I50" s="61"/>
      <c r="J50" s="61"/>
      <c r="K50" s="61"/>
      <c r="L50" s="61"/>
      <c r="M50" s="61"/>
      <c r="N50" s="61">
        <v>1.116E-2</v>
      </c>
      <c r="O50" s="61"/>
      <c r="P50" s="61"/>
      <c r="Q50" s="61">
        <v>0.03</v>
      </c>
      <c r="R50" s="62"/>
      <c r="S50" s="61"/>
      <c r="T50" s="61"/>
      <c r="U50" s="61"/>
      <c r="V50" s="61"/>
      <c r="W50" s="62"/>
      <c r="X50" s="29">
        <f>Потребность_!G10</f>
        <v>50</v>
      </c>
      <c r="Y50" s="63">
        <f t="shared" si="0"/>
        <v>53.370000000000005</v>
      </c>
      <c r="Z50" s="42">
        <f t="shared" si="1"/>
        <v>1.0674000000000001</v>
      </c>
      <c r="AA50" s="37"/>
    </row>
    <row r="51" spans="1:27">
      <c r="A51" s="67" t="s">
        <v>88</v>
      </c>
      <c r="B51" s="37"/>
      <c r="C51" s="37"/>
      <c r="D51" s="37"/>
      <c r="E51" s="37"/>
      <c r="F51" s="37"/>
      <c r="G51" s="37">
        <v>2.5000000000000001E-2</v>
      </c>
      <c r="H51" s="37"/>
      <c r="I51" s="37"/>
      <c r="J51" s="37"/>
      <c r="K51" s="37"/>
      <c r="L51" s="37"/>
      <c r="M51" s="37"/>
      <c r="N51" s="37"/>
      <c r="O51" s="37"/>
      <c r="P51" s="37"/>
      <c r="Q51" s="37">
        <v>3.5000000000000003E-2</v>
      </c>
      <c r="R51" s="42"/>
      <c r="S51" s="37"/>
      <c r="T51" s="37"/>
      <c r="U51" s="37"/>
      <c r="V51" s="37"/>
      <c r="W51" s="42"/>
      <c r="X51" s="26">
        <f>Потребность_!G11</f>
        <v>60</v>
      </c>
      <c r="Y51" s="63">
        <f t="shared" si="0"/>
        <v>54</v>
      </c>
      <c r="Z51" s="42">
        <f t="shared" si="1"/>
        <v>0.9</v>
      </c>
      <c r="AA51" s="37"/>
    </row>
    <row r="52" spans="1:27">
      <c r="A52" s="97" t="s">
        <v>253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>
        <v>3.5000000000000003E-2</v>
      </c>
      <c r="M52" s="37"/>
      <c r="N52" s="37"/>
      <c r="O52" s="37"/>
      <c r="P52" s="37"/>
      <c r="Q52" s="37"/>
      <c r="R52" s="42"/>
      <c r="S52" s="37"/>
      <c r="T52" s="37"/>
      <c r="U52" s="37"/>
      <c r="V52" s="37"/>
      <c r="W52" s="42"/>
      <c r="X52" s="26">
        <f>Потребность_!G28</f>
        <v>55</v>
      </c>
      <c r="Y52" s="63">
        <f t="shared" si="0"/>
        <v>28.875</v>
      </c>
      <c r="Z52" s="42">
        <f t="shared" si="1"/>
        <v>0.52500000000000002</v>
      </c>
      <c r="AA52" s="37"/>
    </row>
    <row r="53" spans="1:27">
      <c r="A53" s="67" t="s">
        <v>85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>
        <v>2.9999999999999997E-4</v>
      </c>
      <c r="M53" s="37"/>
      <c r="N53" s="37"/>
      <c r="O53" s="37">
        <v>1E-4</v>
      </c>
      <c r="P53" s="37"/>
      <c r="Q53" s="37"/>
      <c r="R53" s="42"/>
      <c r="S53" s="37"/>
      <c r="T53" s="37"/>
      <c r="U53" s="37"/>
      <c r="V53" s="37"/>
      <c r="W53" s="42"/>
      <c r="X53" s="87">
        <f>Потребность_!G37</f>
        <v>1100</v>
      </c>
      <c r="Y53" s="63">
        <f t="shared" si="0"/>
        <v>6.5999999999999988</v>
      </c>
      <c r="Z53" s="42">
        <f t="shared" si="1"/>
        <v>5.9999999999999993E-3</v>
      </c>
      <c r="AA53" s="37"/>
    </row>
    <row r="54" spans="1:27">
      <c r="A54" s="67" t="s">
        <v>287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42"/>
      <c r="S54" s="37"/>
      <c r="T54" s="37"/>
      <c r="U54" s="37"/>
      <c r="V54" s="37"/>
      <c r="W54" s="42"/>
      <c r="X54" s="87">
        <f>Потребность_!G67</f>
        <v>40.86</v>
      </c>
      <c r="Y54" s="63">
        <f t="shared" si="0"/>
        <v>0</v>
      </c>
      <c r="Z54" s="42">
        <f t="shared" si="1"/>
        <v>0</v>
      </c>
      <c r="AA54" s="37"/>
    </row>
    <row r="55" spans="1:27">
      <c r="A55" s="67" t="s">
        <v>89</v>
      </c>
      <c r="B55" s="37"/>
      <c r="C55" s="37"/>
      <c r="D55" s="37"/>
      <c r="E55" s="37"/>
      <c r="F55" s="37">
        <v>1E-3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42"/>
      <c r="S55" s="37"/>
      <c r="T55" s="37"/>
      <c r="U55" s="37"/>
      <c r="V55" s="37"/>
      <c r="W55" s="42"/>
      <c r="X55" s="87">
        <f>Потребность_!G30</f>
        <v>400</v>
      </c>
      <c r="Y55" s="63">
        <f t="shared" si="0"/>
        <v>6</v>
      </c>
      <c r="Z55" s="42">
        <f t="shared" si="1"/>
        <v>1.4999999999999999E-2</v>
      </c>
      <c r="AA55" s="37"/>
    </row>
    <row r="56" spans="1:27">
      <c r="A56" s="67" t="s">
        <v>334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42"/>
      <c r="S56" s="37"/>
      <c r="T56" s="37"/>
      <c r="U56" s="37"/>
      <c r="V56" s="37"/>
      <c r="W56" s="42"/>
      <c r="X56" s="87">
        <f>Потребность_!G61</f>
        <v>286.31</v>
      </c>
      <c r="Y56" s="63">
        <f t="shared" si="0"/>
        <v>0</v>
      </c>
      <c r="Z56" s="42">
        <f t="shared" si="1"/>
        <v>0</v>
      </c>
      <c r="AA56" s="37"/>
    </row>
    <row r="57" spans="1:27">
      <c r="A57" s="6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42"/>
      <c r="S57" s="37"/>
      <c r="T57" s="37"/>
      <c r="U57" s="37"/>
      <c r="V57" s="37"/>
      <c r="W57" s="42"/>
      <c r="X57" s="87">
        <f>Потребность_!G68</f>
        <v>132.28</v>
      </c>
      <c r="Y57" s="63">
        <f t="shared" si="0"/>
        <v>0</v>
      </c>
      <c r="Z57" s="42">
        <f t="shared" si="1"/>
        <v>0</v>
      </c>
      <c r="AA57" s="37"/>
    </row>
    <row r="58" spans="1:27">
      <c r="A58" s="7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26"/>
      <c r="Y58" s="72">
        <f>SUM(Y27:Y57)</f>
        <v>1127.6010000000001</v>
      </c>
      <c r="Z58" s="73">
        <f>SUM(Z27:Z57)</f>
        <v>9.1033500000000007</v>
      </c>
      <c r="AA58" s="42"/>
    </row>
    <row r="59" spans="1:27">
      <c r="A59" s="74" t="s">
        <v>91</v>
      </c>
      <c r="B59" s="2"/>
      <c r="C59" s="2"/>
      <c r="D59" s="2" t="s">
        <v>464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75"/>
      <c r="T59" s="2"/>
      <c r="U59" s="75"/>
      <c r="V59" s="2"/>
      <c r="W59" s="2"/>
      <c r="X59" s="2"/>
      <c r="Y59" s="2"/>
      <c r="Z59" s="2"/>
      <c r="AA59" s="2"/>
    </row>
    <row r="60" spans="1:27">
      <c r="A60" s="74" t="s">
        <v>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75"/>
      <c r="T60" s="75" t="s">
        <v>93</v>
      </c>
      <c r="U60" s="75"/>
      <c r="V60" s="6"/>
      <c r="W60" s="6"/>
      <c r="X60" s="6"/>
      <c r="Y60" s="2"/>
      <c r="Z60" s="6" t="s">
        <v>463</v>
      </c>
      <c r="AA60" s="6"/>
    </row>
    <row r="61" spans="1:2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5" t="s">
        <v>94</v>
      </c>
      <c r="U61" s="75"/>
      <c r="V61" s="74" t="s">
        <v>95</v>
      </c>
      <c r="W61" s="2"/>
      <c r="X61" s="2"/>
      <c r="Y61" s="2"/>
      <c r="Z61" s="74" t="s">
        <v>96</v>
      </c>
      <c r="AA61" s="2"/>
    </row>
    <row r="62" spans="1:27">
      <c r="A62" s="7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8B50E8DE-2A80-4068-88C6-C4F2311B0544}" scale="80" fitToPage="1" topLeftCell="A20">
      <selection activeCell="A41" sqref="A41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8:AA18"/>
    <mergeCell ref="D19:J20"/>
    <mergeCell ref="K19:Q20"/>
    <mergeCell ref="R19:U20"/>
    <mergeCell ref="Z19:AA19"/>
    <mergeCell ref="Z20:AA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X21:X23"/>
    <mergeCell ref="Y21:Y23"/>
    <mergeCell ref="S21:S23"/>
    <mergeCell ref="T21:T23"/>
    <mergeCell ref="U21:U23"/>
    <mergeCell ref="V21:V23"/>
    <mergeCell ref="W21:W23"/>
  </mergeCells>
  <printOptions gridLines="1"/>
  <pageMargins left="0" right="0" top="0" bottom="0" header="0.51181102362204689" footer="0.51181102362204689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2"/>
  <sheetViews>
    <sheetView topLeftCell="A28" zoomScale="80" workbookViewId="0">
      <selection activeCell="P3" sqref="P3"/>
    </sheetView>
  </sheetViews>
  <sheetFormatPr defaultColWidth="8.3984375" defaultRowHeight="14.4"/>
  <cols>
    <col min="1" max="1" width="21.19921875" style="1" customWidth="1"/>
    <col min="2" max="2" width="4.5" style="1" customWidth="1"/>
    <col min="3" max="3" width="5.5" style="1" customWidth="1"/>
    <col min="4" max="4" width="8.5" style="1" customWidth="1"/>
    <col min="5" max="5" width="8.19921875" style="1" customWidth="1"/>
    <col min="6" max="6" width="11" style="1" customWidth="1"/>
    <col min="7" max="7" width="8.09765625" style="1" customWidth="1"/>
    <col min="8" max="8" width="6.3984375" style="1" customWidth="1"/>
    <col min="9" max="9" width="8.5" style="1" customWidth="1"/>
    <col min="10" max="10" width="4.09765625" style="1" customWidth="1"/>
    <col min="11" max="11" width="10.69921875" style="1" customWidth="1"/>
    <col min="12" max="12" width="12.5" style="1" customWidth="1"/>
    <col min="13" max="13" width="11" style="1" customWidth="1"/>
    <col min="14" max="14" width="12.5" style="1" customWidth="1"/>
    <col min="15" max="15" width="10" style="1" customWidth="1"/>
    <col min="16" max="16" width="8.3984375" style="1"/>
    <col min="17" max="17" width="9" style="1" customWidth="1"/>
    <col min="18" max="18" width="8.3984375" style="1"/>
    <col min="19" max="19" width="2.5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.3984375" style="1"/>
    <col min="25" max="25" width="12" style="1" customWidth="1"/>
    <col min="26" max="257" width="8.398437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479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" t="s">
        <v>476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477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/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/>
      <c r="R11" s="2" t="s">
        <v>461</v>
      </c>
      <c r="S11" s="2"/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5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/>
      <c r="T13" s="2"/>
      <c r="U13" s="2" t="s">
        <v>462</v>
      </c>
      <c r="V13" s="2"/>
      <c r="W13" s="2"/>
      <c r="X13" s="28"/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/>
      <c r="V15" s="2" t="s">
        <v>460</v>
      </c>
      <c r="W15" s="2"/>
      <c r="X15" s="28"/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32" t="s">
        <v>34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 t="s">
        <v>35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07" t="s">
        <v>36</v>
      </c>
      <c r="AA18" s="207"/>
    </row>
    <row r="19" spans="1:28">
      <c r="A19" s="33"/>
      <c r="B19" s="38"/>
      <c r="C19" s="39" t="s">
        <v>37</v>
      </c>
      <c r="D19" s="208" t="s">
        <v>38</v>
      </c>
      <c r="E19" s="208"/>
      <c r="F19" s="208"/>
      <c r="G19" s="208"/>
      <c r="H19" s="208"/>
      <c r="I19" s="208"/>
      <c r="J19" s="208"/>
      <c r="K19" s="208" t="s">
        <v>39</v>
      </c>
      <c r="L19" s="208"/>
      <c r="M19" s="208"/>
      <c r="N19" s="208"/>
      <c r="O19" s="208"/>
      <c r="P19" s="208"/>
      <c r="Q19" s="208"/>
      <c r="R19" s="203"/>
      <c r="S19" s="203"/>
      <c r="T19" s="203"/>
      <c r="U19" s="203"/>
      <c r="V19" s="40" t="s">
        <v>41</v>
      </c>
      <c r="W19" s="41"/>
      <c r="X19" s="42"/>
      <c r="Y19" s="42"/>
      <c r="Z19" s="209" t="s">
        <v>42</v>
      </c>
      <c r="AA19" s="209"/>
    </row>
    <row r="20" spans="1:28">
      <c r="A20" s="44"/>
      <c r="B20" s="39"/>
      <c r="C20" s="39" t="s">
        <v>43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3"/>
      <c r="S20" s="203"/>
      <c r="T20" s="203"/>
      <c r="U20" s="203"/>
      <c r="V20" s="45" t="s">
        <v>44</v>
      </c>
      <c r="W20" s="46"/>
      <c r="X20" s="37"/>
      <c r="Y20" s="47"/>
      <c r="Z20" s="210" t="s">
        <v>45</v>
      </c>
      <c r="AA20" s="210"/>
      <c r="AB20" s="49"/>
    </row>
    <row r="21" spans="1:28" ht="13.95" customHeight="1">
      <c r="A21" s="44" t="s">
        <v>46</v>
      </c>
      <c r="B21" s="39" t="s">
        <v>47</v>
      </c>
      <c r="C21" s="39" t="s">
        <v>48</v>
      </c>
      <c r="D21" s="204" t="s">
        <v>335</v>
      </c>
      <c r="E21" s="204" t="s">
        <v>336</v>
      </c>
      <c r="F21" s="204" t="s">
        <v>338</v>
      </c>
      <c r="G21" s="204" t="s">
        <v>339</v>
      </c>
      <c r="H21" s="204" t="s">
        <v>321</v>
      </c>
      <c r="I21" s="203"/>
      <c r="J21" s="203"/>
      <c r="K21" s="218" t="s">
        <v>138</v>
      </c>
      <c r="L21" s="202" t="s">
        <v>139</v>
      </c>
      <c r="M21" s="202" t="s">
        <v>140</v>
      </c>
      <c r="N21" s="202" t="s">
        <v>141</v>
      </c>
      <c r="O21" s="202" t="s">
        <v>149</v>
      </c>
      <c r="P21" s="202" t="s">
        <v>54</v>
      </c>
      <c r="Q21" s="203"/>
      <c r="R21" s="203"/>
      <c r="S21" s="203"/>
      <c r="T21" s="203"/>
      <c r="U21" s="203"/>
      <c r="V21" s="203"/>
      <c r="W21" s="203"/>
      <c r="X21" s="202" t="s">
        <v>55</v>
      </c>
      <c r="Y21" s="202" t="s">
        <v>56</v>
      </c>
      <c r="Z21" s="51"/>
      <c r="AA21" s="48"/>
    </row>
    <row r="22" spans="1:28">
      <c r="A22" s="44"/>
      <c r="B22" s="39"/>
      <c r="C22" s="39" t="s">
        <v>57</v>
      </c>
      <c r="D22" s="204"/>
      <c r="E22" s="204"/>
      <c r="F22" s="204"/>
      <c r="G22" s="204"/>
      <c r="H22" s="204"/>
      <c r="I22" s="203"/>
      <c r="J22" s="203"/>
      <c r="K22" s="219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33" t="s">
        <v>58</v>
      </c>
      <c r="AA22" s="44" t="s">
        <v>59</v>
      </c>
    </row>
    <row r="23" spans="1:28" ht="86.25" customHeight="1">
      <c r="A23" s="47"/>
      <c r="B23" s="43"/>
      <c r="C23" s="43"/>
      <c r="D23" s="204"/>
      <c r="E23" s="204"/>
      <c r="F23" s="204"/>
      <c r="G23" s="204"/>
      <c r="H23" s="204"/>
      <c r="I23" s="203"/>
      <c r="J23" s="203"/>
      <c r="K23" s="219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47" t="s">
        <v>60</v>
      </c>
      <c r="AA23" s="47" t="s">
        <v>61</v>
      </c>
    </row>
    <row r="24" spans="1:28">
      <c r="A24" s="52">
        <v>1</v>
      </c>
      <c r="B24" s="52">
        <v>2</v>
      </c>
      <c r="C24" s="52">
        <v>3</v>
      </c>
      <c r="D24" s="52">
        <v>4</v>
      </c>
      <c r="E24" s="52">
        <v>5</v>
      </c>
      <c r="F24" s="52">
        <v>6</v>
      </c>
      <c r="G24" s="52">
        <v>7</v>
      </c>
      <c r="H24" s="52">
        <v>8</v>
      </c>
      <c r="I24" s="52">
        <v>9</v>
      </c>
      <c r="J24" s="52">
        <v>10</v>
      </c>
      <c r="K24" s="53">
        <v>11</v>
      </c>
      <c r="L24" s="52">
        <v>12</v>
      </c>
      <c r="M24" s="52">
        <v>13</v>
      </c>
      <c r="N24" s="52">
        <v>14</v>
      </c>
      <c r="O24" s="52">
        <v>15</v>
      </c>
      <c r="P24" s="52">
        <v>16</v>
      </c>
      <c r="Q24" s="52">
        <v>17</v>
      </c>
      <c r="R24" s="52">
        <v>18</v>
      </c>
      <c r="S24" s="52">
        <v>20</v>
      </c>
      <c r="T24" s="52">
        <v>21</v>
      </c>
      <c r="U24" s="52">
        <v>22</v>
      </c>
      <c r="V24" s="52">
        <v>23</v>
      </c>
      <c r="W24" s="54">
        <v>24</v>
      </c>
      <c r="X24" s="54">
        <v>25</v>
      </c>
      <c r="Y24" s="52">
        <v>26</v>
      </c>
      <c r="Z24" s="52">
        <v>27</v>
      </c>
      <c r="AA24" s="52">
        <v>28</v>
      </c>
    </row>
    <row r="25" spans="1:28" ht="27" customHeight="1">
      <c r="A25" s="55" t="s">
        <v>62</v>
      </c>
      <c r="B25" s="56"/>
      <c r="C25" s="56"/>
      <c r="D25" s="44">
        <v>150</v>
      </c>
      <c r="E25" s="57" t="s">
        <v>337</v>
      </c>
      <c r="F25" s="44">
        <v>20</v>
      </c>
      <c r="G25" s="44">
        <v>200</v>
      </c>
      <c r="H25" s="56" t="s">
        <v>340</v>
      </c>
      <c r="I25" s="133"/>
      <c r="J25" s="56"/>
      <c r="K25" s="44">
        <v>60</v>
      </c>
      <c r="L25" s="44">
        <v>200</v>
      </c>
      <c r="M25" s="44">
        <v>150</v>
      </c>
      <c r="N25" s="44">
        <v>90</v>
      </c>
      <c r="O25" s="44">
        <v>200</v>
      </c>
      <c r="P25" s="44" t="s">
        <v>102</v>
      </c>
      <c r="Q25" s="56">
        <v>0.2</v>
      </c>
      <c r="R25" s="58"/>
      <c r="S25" s="56"/>
      <c r="T25" s="56"/>
      <c r="U25" s="56"/>
      <c r="V25" s="56"/>
      <c r="W25" s="58"/>
      <c r="X25" s="58"/>
      <c r="Y25" s="56"/>
      <c r="Z25" s="42"/>
      <c r="AA25" s="42"/>
    </row>
    <row r="26" spans="1:28">
      <c r="A26" s="59" t="s">
        <v>63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1"/>
      <c r="W26" s="26"/>
      <c r="X26" s="26"/>
      <c r="Y26" s="37"/>
      <c r="Z26" s="42"/>
      <c r="AA26" s="42"/>
    </row>
    <row r="27" spans="1:28">
      <c r="A27" s="60" t="s">
        <v>142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1"/>
      <c r="T27" s="61"/>
      <c r="U27" s="61"/>
      <c r="V27" s="61"/>
      <c r="W27" s="62"/>
      <c r="X27" s="29">
        <f>Потребность_!G45</f>
        <v>0</v>
      </c>
      <c r="Y27" s="63">
        <f t="shared" ref="Y27:Y57" si="0">X27*Z27</f>
        <v>0</v>
      </c>
      <c r="Z27" s="42">
        <f t="shared" ref="Z27:Z57" si="1">SUM(D27:W27)*$H$12</f>
        <v>0</v>
      </c>
      <c r="AA27" s="37"/>
    </row>
    <row r="28" spans="1:28">
      <c r="A28" s="60" t="s">
        <v>143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>
        <v>1.6E-2</v>
      </c>
      <c r="M28" s="61"/>
      <c r="N28" s="61"/>
      <c r="O28" s="61"/>
      <c r="P28" s="61"/>
      <c r="Q28" s="61"/>
      <c r="R28" s="62"/>
      <c r="S28" s="61"/>
      <c r="T28" s="61"/>
      <c r="U28" s="61"/>
      <c r="V28" s="61"/>
      <c r="W28" s="62"/>
      <c r="X28" s="29">
        <f>Потребность_!G25</f>
        <v>48</v>
      </c>
      <c r="Y28" s="63">
        <f t="shared" si="0"/>
        <v>11.52</v>
      </c>
      <c r="Z28" s="42">
        <f t="shared" si="1"/>
        <v>0.24</v>
      </c>
      <c r="AA28" s="37"/>
    </row>
    <row r="29" spans="1:28">
      <c r="A29" s="60" t="s">
        <v>66</v>
      </c>
      <c r="B29" s="61"/>
      <c r="C29" s="61"/>
      <c r="D29" s="61">
        <v>0.2243</v>
      </c>
      <c r="E29" s="61"/>
      <c r="F29" s="61"/>
      <c r="G29" s="61"/>
      <c r="H29" s="61"/>
      <c r="I29" s="61"/>
      <c r="J29" s="61"/>
      <c r="K29" s="61">
        <v>2.2200000000000001E-2</v>
      </c>
      <c r="L29" s="61">
        <v>8.4000000000000005E-2</v>
      </c>
      <c r="M29" s="61"/>
      <c r="N29" s="61"/>
      <c r="O29" s="61"/>
      <c r="P29" s="61"/>
      <c r="Q29" s="61"/>
      <c r="R29" s="62"/>
      <c r="S29" s="61"/>
      <c r="T29" s="61"/>
      <c r="U29" s="61"/>
      <c r="V29" s="61"/>
      <c r="W29" s="62"/>
      <c r="X29" s="29">
        <f>Потребность_!G5</f>
        <v>60</v>
      </c>
      <c r="Y29" s="63">
        <f t="shared" si="0"/>
        <v>297.45000000000005</v>
      </c>
      <c r="Z29" s="42">
        <f t="shared" si="1"/>
        <v>4.9575000000000005</v>
      </c>
      <c r="AA29" s="37"/>
    </row>
    <row r="30" spans="1:28">
      <c r="A30" s="60" t="s">
        <v>67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61"/>
      <c r="T30" s="61"/>
      <c r="U30" s="61"/>
      <c r="V30" s="61"/>
      <c r="W30" s="62"/>
      <c r="X30" s="29">
        <f>Потребность_!G6</f>
        <v>60</v>
      </c>
      <c r="Y30" s="63">
        <f t="shared" si="0"/>
        <v>0</v>
      </c>
      <c r="Z30" s="42">
        <f t="shared" si="1"/>
        <v>0</v>
      </c>
      <c r="AA30" s="37"/>
    </row>
    <row r="31" spans="1:28">
      <c r="A31" s="60" t="s">
        <v>68</v>
      </c>
      <c r="B31" s="61"/>
      <c r="C31" s="61"/>
      <c r="D31" s="61"/>
      <c r="E31" s="61">
        <v>0.01</v>
      </c>
      <c r="F31" s="61"/>
      <c r="G31" s="61"/>
      <c r="H31" s="61"/>
      <c r="I31" s="61"/>
      <c r="J31" s="61"/>
      <c r="K31" s="61">
        <v>1.12E-2</v>
      </c>
      <c r="L31" s="61">
        <v>0.01</v>
      </c>
      <c r="M31" s="61"/>
      <c r="N31" s="61">
        <v>2.2499999999999998E-3</v>
      </c>
      <c r="O31" s="61"/>
      <c r="P31" s="61"/>
      <c r="Q31" s="61"/>
      <c r="R31" s="62"/>
      <c r="S31" s="61"/>
      <c r="T31" s="61"/>
      <c r="U31" s="61"/>
      <c r="V31" s="61"/>
      <c r="W31" s="62"/>
      <c r="X31" s="29">
        <f>Потребность_!G7</f>
        <v>55</v>
      </c>
      <c r="Y31" s="63">
        <f t="shared" si="0"/>
        <v>27.596250000000001</v>
      </c>
      <c r="Z31" s="42">
        <f t="shared" si="1"/>
        <v>0.50175000000000003</v>
      </c>
      <c r="AA31" s="37"/>
    </row>
    <row r="32" spans="1:28">
      <c r="A32" s="60" t="s">
        <v>144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>
        <v>6.9000000000000006E-2</v>
      </c>
      <c r="N32" s="61"/>
      <c r="O32" s="61"/>
      <c r="P32" s="61"/>
      <c r="Q32" s="61"/>
      <c r="R32" s="62"/>
      <c r="S32" s="61"/>
      <c r="T32" s="61"/>
      <c r="U32" s="61"/>
      <c r="V32" s="61"/>
      <c r="W32" s="62"/>
      <c r="X32" s="88">
        <f>Потребность_!G24</f>
        <v>45</v>
      </c>
      <c r="Y32" s="63">
        <f t="shared" si="0"/>
        <v>46.575000000000003</v>
      </c>
      <c r="Z32" s="42">
        <f t="shared" si="1"/>
        <v>1.0350000000000001</v>
      </c>
      <c r="AA32" s="37"/>
    </row>
    <row r="33" spans="1:27">
      <c r="A33" s="96" t="s">
        <v>253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>
        <v>3.5000000000000003E-2</v>
      </c>
      <c r="M33" s="61"/>
      <c r="N33" s="61"/>
      <c r="O33" s="61"/>
      <c r="P33" s="61"/>
      <c r="Q33" s="61"/>
      <c r="R33" s="62"/>
      <c r="S33" s="61"/>
      <c r="T33" s="61"/>
      <c r="U33" s="61"/>
      <c r="V33" s="61"/>
      <c r="W33" s="62"/>
      <c r="X33" s="29">
        <f>Потребность_!G28</f>
        <v>55</v>
      </c>
      <c r="Y33" s="63">
        <f t="shared" si="0"/>
        <v>28.875</v>
      </c>
      <c r="Z33" s="42">
        <f t="shared" si="1"/>
        <v>0.52500000000000002</v>
      </c>
      <c r="AA33" s="37"/>
    </row>
    <row r="34" spans="1:27">
      <c r="A34" s="82" t="s">
        <v>145</v>
      </c>
      <c r="B34" s="61"/>
      <c r="C34" s="61"/>
      <c r="D34" s="61"/>
      <c r="E34" s="61"/>
      <c r="F34" s="61"/>
      <c r="G34" s="61"/>
      <c r="H34" s="61"/>
      <c r="I34" s="61"/>
      <c r="J34" s="61"/>
      <c r="K34" s="61">
        <v>2.2200000000000001E-2</v>
      </c>
      <c r="L34" s="61"/>
      <c r="M34" s="61"/>
      <c r="N34" s="61"/>
      <c r="O34" s="61"/>
      <c r="P34" s="61"/>
      <c r="Q34" s="61"/>
      <c r="R34" s="62"/>
      <c r="S34" s="61"/>
      <c r="T34" s="61"/>
      <c r="U34" s="61"/>
      <c r="V34" s="61"/>
      <c r="W34" s="62"/>
      <c r="X34" s="29">
        <f>Потребность_!G32</f>
        <v>285</v>
      </c>
      <c r="Y34" s="63">
        <f t="shared" si="0"/>
        <v>94.905000000000001</v>
      </c>
      <c r="Z34" s="42">
        <f t="shared" si="1"/>
        <v>0.33300000000000002</v>
      </c>
      <c r="AA34" s="37"/>
    </row>
    <row r="35" spans="1:27">
      <c r="A35" s="60" t="s">
        <v>72</v>
      </c>
      <c r="B35" s="61"/>
      <c r="C35" s="61"/>
      <c r="D35" s="61">
        <v>4.4999999999999997E-3</v>
      </c>
      <c r="E35" s="61"/>
      <c r="F35" s="61"/>
      <c r="G35" s="61"/>
      <c r="H35" s="61"/>
      <c r="I35" s="61"/>
      <c r="J35" s="61"/>
      <c r="K35" s="61">
        <v>6.0000000000000001E-3</v>
      </c>
      <c r="L35" s="61">
        <v>4.0000000000000001E-3</v>
      </c>
      <c r="M35" s="61"/>
      <c r="N35" s="61"/>
      <c r="O35" s="61"/>
      <c r="P35" s="61"/>
      <c r="Q35" s="61"/>
      <c r="R35" s="62"/>
      <c r="S35" s="61"/>
      <c r="T35" s="61"/>
      <c r="U35" s="61"/>
      <c r="V35" s="61"/>
      <c r="W35" s="62"/>
      <c r="X35" s="29">
        <f>Потребность_!G27</f>
        <v>120</v>
      </c>
      <c r="Y35" s="63">
        <f t="shared" si="0"/>
        <v>26.099999999999998</v>
      </c>
      <c r="Z35" s="42">
        <f t="shared" si="1"/>
        <v>0.21749999999999997</v>
      </c>
      <c r="AA35" s="37"/>
    </row>
    <row r="36" spans="1:27">
      <c r="A36" s="60" t="s">
        <v>73</v>
      </c>
      <c r="B36" s="61"/>
      <c r="C36" s="61"/>
      <c r="D36" s="61"/>
      <c r="E36" s="61">
        <v>3.0000000000000001E-3</v>
      </c>
      <c r="F36" s="61">
        <v>1.6000000000000001E-3</v>
      </c>
      <c r="G36" s="61"/>
      <c r="H36" s="61"/>
      <c r="I36" s="61"/>
      <c r="J36" s="61"/>
      <c r="K36" s="61"/>
      <c r="L36" s="61"/>
      <c r="M36" s="61">
        <v>5.0000000000000001E-3</v>
      </c>
      <c r="N36" s="61">
        <v>1.1199999999999999E-3</v>
      </c>
      <c r="O36" s="61"/>
      <c r="P36" s="61"/>
      <c r="Q36" s="61"/>
      <c r="R36" s="62"/>
      <c r="S36" s="61"/>
      <c r="T36" s="61"/>
      <c r="U36" s="61"/>
      <c r="V36" s="61"/>
      <c r="W36" s="62"/>
      <c r="X36" s="29">
        <f>Потребность_!G12</f>
        <v>950</v>
      </c>
      <c r="Y36" s="63">
        <f t="shared" si="0"/>
        <v>152.76</v>
      </c>
      <c r="Z36" s="42">
        <f t="shared" si="1"/>
        <v>0.1608</v>
      </c>
      <c r="AA36" s="37"/>
    </row>
    <row r="37" spans="1:27">
      <c r="A37" s="60" t="s">
        <v>74</v>
      </c>
      <c r="B37" s="61"/>
      <c r="C37" s="61"/>
      <c r="D37" s="61">
        <v>4.4999999999999998E-2</v>
      </c>
      <c r="E37" s="61">
        <v>0.01</v>
      </c>
      <c r="F37" s="61">
        <v>0.02</v>
      </c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1"/>
      <c r="T37" s="61"/>
      <c r="U37" s="61"/>
      <c r="V37" s="61"/>
      <c r="W37" s="62"/>
      <c r="X37" s="29">
        <f>Потребность_!G13</f>
        <v>75</v>
      </c>
      <c r="Y37" s="63">
        <f t="shared" si="0"/>
        <v>84.375</v>
      </c>
      <c r="Z37" s="42">
        <f t="shared" si="1"/>
        <v>1.125</v>
      </c>
      <c r="AA37" s="37"/>
    </row>
    <row r="38" spans="1:27">
      <c r="A38" s="60" t="s">
        <v>75</v>
      </c>
      <c r="B38" s="61"/>
      <c r="C38" s="61"/>
      <c r="D38" s="61"/>
      <c r="E38" s="61">
        <v>2.7199999999999998E-2</v>
      </c>
      <c r="F38" s="61"/>
      <c r="G38" s="61"/>
      <c r="H38" s="61"/>
      <c r="I38" s="61"/>
      <c r="J38" s="61"/>
      <c r="K38" s="61">
        <v>7.4999999999999997E-3</v>
      </c>
      <c r="L38" s="61">
        <v>0.01</v>
      </c>
      <c r="M38" s="61"/>
      <c r="N38" s="61">
        <v>8.2100000000000003E-3</v>
      </c>
      <c r="O38" s="61"/>
      <c r="P38" s="61"/>
      <c r="Q38" s="61"/>
      <c r="R38" s="62"/>
      <c r="S38" s="61"/>
      <c r="T38" s="61"/>
      <c r="U38" s="61"/>
      <c r="V38" s="61"/>
      <c r="W38" s="62"/>
      <c r="X38" s="29">
        <f>Потребность_!G8</f>
        <v>60</v>
      </c>
      <c r="Y38" s="63">
        <f t="shared" si="0"/>
        <v>47.619</v>
      </c>
      <c r="Z38" s="42">
        <f t="shared" si="1"/>
        <v>0.79364999999999997</v>
      </c>
      <c r="AA38" s="37"/>
    </row>
    <row r="39" spans="1:27">
      <c r="A39" s="60" t="s">
        <v>90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>
        <v>4.0000000000000003E-5</v>
      </c>
      <c r="M39" s="61"/>
      <c r="N39" s="61"/>
      <c r="O39" s="61"/>
      <c r="P39" s="61"/>
      <c r="Q39" s="61"/>
      <c r="R39" s="62"/>
      <c r="S39" s="61"/>
      <c r="T39" s="61"/>
      <c r="U39" s="61"/>
      <c r="V39" s="61"/>
      <c r="W39" s="62"/>
      <c r="X39" s="29">
        <f>Потребность_!G36</f>
        <v>1000</v>
      </c>
      <c r="Y39" s="63">
        <f t="shared" si="0"/>
        <v>0.60000000000000009</v>
      </c>
      <c r="Z39" s="42">
        <f t="shared" si="1"/>
        <v>6.0000000000000006E-4</v>
      </c>
      <c r="AA39" s="37"/>
    </row>
    <row r="40" spans="1:27" ht="26.4">
      <c r="A40" s="96" t="s">
        <v>255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>
        <v>0.05</v>
      </c>
      <c r="O40" s="61"/>
      <c r="P40" s="61"/>
      <c r="Q40" s="61"/>
      <c r="R40" s="62"/>
      <c r="S40" s="61"/>
      <c r="T40" s="61"/>
      <c r="U40" s="61"/>
      <c r="V40" s="61"/>
      <c r="W40" s="62"/>
      <c r="X40" s="29">
        <f>Потребность_!G17</f>
        <v>666.05</v>
      </c>
      <c r="Y40" s="63">
        <f t="shared" si="0"/>
        <v>499.53749999999997</v>
      </c>
      <c r="Z40" s="42">
        <f t="shared" si="1"/>
        <v>0.75</v>
      </c>
      <c r="AA40" s="37"/>
    </row>
    <row r="41" spans="1:27">
      <c r="A41" s="60" t="s">
        <v>76</v>
      </c>
      <c r="B41" s="61"/>
      <c r="C41" s="61"/>
      <c r="D41" s="61">
        <v>7.4999999999999997E-3</v>
      </c>
      <c r="E41" s="61"/>
      <c r="F41" s="61">
        <v>1.6000000000000001E-3</v>
      </c>
      <c r="G41" s="61"/>
      <c r="H41" s="61"/>
      <c r="I41" s="61"/>
      <c r="J41" s="61"/>
      <c r="K41" s="61"/>
      <c r="L41" s="61"/>
      <c r="M41" s="61"/>
      <c r="N41" s="61">
        <v>1.1199999999999999E-3</v>
      </c>
      <c r="O41" s="61"/>
      <c r="P41" s="61"/>
      <c r="Q41" s="61"/>
      <c r="R41" s="62"/>
      <c r="S41" s="61"/>
      <c r="T41" s="61"/>
      <c r="U41" s="61"/>
      <c r="V41" s="61"/>
      <c r="W41" s="62"/>
      <c r="X41" s="29">
        <f>Потребность_!G31</f>
        <v>32</v>
      </c>
      <c r="Y41" s="63">
        <f t="shared" si="0"/>
        <v>4.9055999999999997</v>
      </c>
      <c r="Z41" s="42">
        <f t="shared" si="1"/>
        <v>0.15329999999999999</v>
      </c>
      <c r="AA41" s="37"/>
    </row>
    <row r="42" spans="1:27">
      <c r="A42" s="60" t="s">
        <v>78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>
        <v>2.2499999999999999E-2</v>
      </c>
      <c r="O42" s="61"/>
      <c r="P42" s="61"/>
      <c r="Q42" s="61"/>
      <c r="R42" s="62"/>
      <c r="S42" s="61"/>
      <c r="T42" s="61"/>
      <c r="U42" s="61"/>
      <c r="V42" s="61"/>
      <c r="W42" s="62"/>
      <c r="X42" s="29">
        <f>Потребность_!G34</f>
        <v>300</v>
      </c>
      <c r="Y42" s="63">
        <f t="shared" si="0"/>
        <v>101.24999999999999</v>
      </c>
      <c r="Z42" s="42">
        <f t="shared" si="1"/>
        <v>0.33749999999999997</v>
      </c>
      <c r="AA42" s="37"/>
    </row>
    <row r="43" spans="1:27">
      <c r="A43" s="60" t="s">
        <v>146</v>
      </c>
      <c r="B43" s="61"/>
      <c r="C43" s="61"/>
      <c r="D43" s="61"/>
      <c r="E43" s="61">
        <v>1.43E-2</v>
      </c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1"/>
      <c r="T43" s="61"/>
      <c r="U43" s="61"/>
      <c r="V43" s="61"/>
      <c r="W43" s="62"/>
      <c r="X43" s="29">
        <f>Потребность_!G38</f>
        <v>250</v>
      </c>
      <c r="Y43" s="63">
        <f t="shared" si="0"/>
        <v>53.625</v>
      </c>
      <c r="Z43" s="42">
        <f t="shared" si="1"/>
        <v>0.2145</v>
      </c>
      <c r="AA43" s="37"/>
    </row>
    <row r="44" spans="1:27">
      <c r="A44" s="60" t="s">
        <v>81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1"/>
      <c r="T44" s="61"/>
      <c r="U44" s="61"/>
      <c r="V44" s="61"/>
      <c r="W44" s="62"/>
      <c r="X44" s="29">
        <f>Потребность_!G21</f>
        <v>100</v>
      </c>
      <c r="Y44" s="63">
        <f t="shared" si="0"/>
        <v>0</v>
      </c>
      <c r="Z44" s="42">
        <f t="shared" si="1"/>
        <v>0</v>
      </c>
      <c r="AA44" s="37"/>
    </row>
    <row r="45" spans="1:27">
      <c r="A45" s="60" t="s">
        <v>82</v>
      </c>
      <c r="B45" s="61"/>
      <c r="C45" s="61"/>
      <c r="D45" s="61"/>
      <c r="E45" s="61"/>
      <c r="F45" s="61"/>
      <c r="G45" s="61">
        <v>0</v>
      </c>
      <c r="H45" s="61"/>
      <c r="I45" s="61"/>
      <c r="J45" s="61"/>
      <c r="K45" s="61"/>
      <c r="L45" s="61"/>
      <c r="M45" s="61"/>
      <c r="N45" s="61"/>
      <c r="O45" s="61">
        <v>7.0000000000000001E-3</v>
      </c>
      <c r="P45" s="61"/>
      <c r="Q45" s="61"/>
      <c r="R45" s="62"/>
      <c r="S45" s="61"/>
      <c r="T45" s="61"/>
      <c r="U45" s="61"/>
      <c r="V45" s="61"/>
      <c r="W45" s="62"/>
      <c r="X45" s="29">
        <f>Потребность_!G22</f>
        <v>75</v>
      </c>
      <c r="Y45" s="63">
        <f t="shared" si="0"/>
        <v>7.875</v>
      </c>
      <c r="Z45" s="42">
        <f t="shared" si="1"/>
        <v>0.105</v>
      </c>
      <c r="AA45" s="37"/>
    </row>
    <row r="46" spans="1:27">
      <c r="A46" s="60" t="s">
        <v>110</v>
      </c>
      <c r="B46" s="61"/>
      <c r="C46" s="61"/>
      <c r="D46" s="61"/>
      <c r="E46" s="61"/>
      <c r="F46" s="61"/>
      <c r="G46" s="61">
        <v>7.0000000000000001E-3</v>
      </c>
      <c r="H46" s="61"/>
      <c r="I46" s="61"/>
      <c r="J46" s="61"/>
      <c r="K46" s="61">
        <v>1.2200000000000001E-2</v>
      </c>
      <c r="L46" s="61"/>
      <c r="M46" s="61"/>
      <c r="N46" s="61"/>
      <c r="O46" s="61"/>
      <c r="P46" s="61"/>
      <c r="Q46" s="61"/>
      <c r="R46" s="62"/>
      <c r="S46" s="61"/>
      <c r="T46" s="61"/>
      <c r="U46" s="61"/>
      <c r="V46" s="61"/>
      <c r="W46" s="62"/>
      <c r="X46" s="29">
        <f>Потребность_!G39</f>
        <v>50</v>
      </c>
      <c r="Y46" s="63">
        <f t="shared" si="0"/>
        <v>14.400000000000002</v>
      </c>
      <c r="Z46" s="42">
        <f t="shared" si="1"/>
        <v>0.28800000000000003</v>
      </c>
      <c r="AA46" s="37"/>
    </row>
    <row r="47" spans="1:27">
      <c r="A47" s="60" t="s">
        <v>84</v>
      </c>
      <c r="B47" s="61"/>
      <c r="C47" s="61"/>
      <c r="D47" s="61">
        <v>5.0000000000000001E-4</v>
      </c>
      <c r="E47" s="61">
        <v>4.0000000000000002E-4</v>
      </c>
      <c r="F47" s="61">
        <v>1E-4</v>
      </c>
      <c r="G47" s="61"/>
      <c r="H47" s="61"/>
      <c r="I47" s="61"/>
      <c r="J47" s="61"/>
      <c r="K47" s="61">
        <v>1E-4</v>
      </c>
      <c r="L47" s="61">
        <v>2.9999999999999997E-4</v>
      </c>
      <c r="M47" s="61">
        <v>5.0000000000000001E-4</v>
      </c>
      <c r="N47" s="61">
        <v>2.2000000000000001E-4</v>
      </c>
      <c r="O47" s="61"/>
      <c r="P47" s="61"/>
      <c r="Q47" s="61"/>
      <c r="R47" s="62"/>
      <c r="S47" s="61"/>
      <c r="T47" s="61"/>
      <c r="U47" s="61"/>
      <c r="V47" s="61"/>
      <c r="W47" s="62"/>
      <c r="X47" s="29">
        <f>Потребность_!G23</f>
        <v>15</v>
      </c>
      <c r="Y47" s="63">
        <f t="shared" si="0"/>
        <v>0.47700000000000004</v>
      </c>
      <c r="Z47" s="42">
        <f t="shared" si="1"/>
        <v>3.1800000000000002E-2</v>
      </c>
      <c r="AA47" s="37"/>
    </row>
    <row r="48" spans="1:27">
      <c r="A48" s="60" t="s">
        <v>85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>
        <v>2.5000000000000001E-4</v>
      </c>
      <c r="M48" s="61"/>
      <c r="N48" s="61">
        <v>1.46E-4</v>
      </c>
      <c r="O48" s="61"/>
      <c r="P48" s="61"/>
      <c r="Q48" s="61"/>
      <c r="R48" s="62"/>
      <c r="S48" s="61"/>
      <c r="T48" s="61"/>
      <c r="U48" s="61"/>
      <c r="V48" s="61"/>
      <c r="W48" s="62"/>
      <c r="X48" s="89">
        <f>Потребность_!G37</f>
        <v>1100</v>
      </c>
      <c r="Y48" s="63">
        <f t="shared" si="0"/>
        <v>6.5339999999999998</v>
      </c>
      <c r="Z48" s="42">
        <f t="shared" si="1"/>
        <v>5.94E-3</v>
      </c>
      <c r="AA48" s="37"/>
    </row>
    <row r="49" spans="1:27">
      <c r="A49" s="60" t="s">
        <v>86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2"/>
      <c r="S49" s="61"/>
      <c r="T49" s="61"/>
      <c r="U49" s="61"/>
      <c r="V49" s="61"/>
      <c r="W49" s="62"/>
      <c r="X49" s="29">
        <f>Потребность_!G29</f>
        <v>200</v>
      </c>
      <c r="Y49" s="63">
        <f t="shared" si="0"/>
        <v>0</v>
      </c>
      <c r="Z49" s="42">
        <f t="shared" si="1"/>
        <v>0</v>
      </c>
      <c r="AA49" s="37"/>
    </row>
    <row r="50" spans="1:27">
      <c r="A50" s="60" t="s">
        <v>87</v>
      </c>
      <c r="B50" s="61"/>
      <c r="C50" s="61"/>
      <c r="D50" s="61"/>
      <c r="E50" s="61">
        <v>8.0000000000000002E-3</v>
      </c>
      <c r="F50" s="61"/>
      <c r="G50" s="61"/>
      <c r="H50" s="61">
        <v>0.03</v>
      </c>
      <c r="I50" s="61"/>
      <c r="J50" s="61"/>
      <c r="K50" s="61"/>
      <c r="L50" s="61"/>
      <c r="M50" s="61"/>
      <c r="N50" s="61"/>
      <c r="O50" s="61"/>
      <c r="P50" s="61">
        <v>0.06</v>
      </c>
      <c r="Q50" s="61"/>
      <c r="R50" s="62"/>
      <c r="S50" s="61"/>
      <c r="T50" s="61"/>
      <c r="U50" s="61"/>
      <c r="V50" s="61"/>
      <c r="W50" s="62"/>
      <c r="X50" s="29">
        <f>Потребность_!G10</f>
        <v>50</v>
      </c>
      <c r="Y50" s="63">
        <f t="shared" si="0"/>
        <v>73.5</v>
      </c>
      <c r="Z50" s="42">
        <f t="shared" si="1"/>
        <v>1.47</v>
      </c>
      <c r="AA50" s="37"/>
    </row>
    <row r="51" spans="1:27">
      <c r="A51" s="67" t="s">
        <v>88</v>
      </c>
      <c r="B51" s="37"/>
      <c r="C51" s="37"/>
      <c r="D51" s="37"/>
      <c r="E51" s="37"/>
      <c r="F51" s="37"/>
      <c r="G51" s="37"/>
      <c r="H51" s="37">
        <v>0.02</v>
      </c>
      <c r="I51" s="37"/>
      <c r="J51" s="37"/>
      <c r="K51" s="37"/>
      <c r="L51" s="37"/>
      <c r="M51" s="37"/>
      <c r="N51" s="37"/>
      <c r="O51" s="37"/>
      <c r="P51" s="37">
        <v>0.03</v>
      </c>
      <c r="Q51" s="37"/>
      <c r="R51" s="42"/>
      <c r="S51" s="37"/>
      <c r="T51" s="37"/>
      <c r="U51" s="37"/>
      <c r="V51" s="37"/>
      <c r="W51" s="42"/>
      <c r="X51" s="26">
        <f>Потребность_!G11</f>
        <v>60</v>
      </c>
      <c r="Y51" s="63">
        <f t="shared" si="0"/>
        <v>45</v>
      </c>
      <c r="Z51" s="42">
        <f t="shared" si="1"/>
        <v>0.75</v>
      </c>
      <c r="AA51" s="37"/>
    </row>
    <row r="52" spans="1:27">
      <c r="A52" s="67" t="s">
        <v>89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>
        <v>1E-3</v>
      </c>
      <c r="P52" s="37"/>
      <c r="Q52" s="37"/>
      <c r="R52" s="42"/>
      <c r="S52" s="37"/>
      <c r="T52" s="37"/>
      <c r="U52" s="37"/>
      <c r="V52" s="37"/>
      <c r="W52" s="42"/>
      <c r="X52" s="26">
        <f>Потребность_!G30</f>
        <v>400</v>
      </c>
      <c r="Y52" s="63">
        <f t="shared" si="0"/>
        <v>6</v>
      </c>
      <c r="Z52" s="42">
        <f t="shared" si="1"/>
        <v>1.4999999999999999E-2</v>
      </c>
      <c r="AA52" s="37"/>
    </row>
    <row r="53" spans="1:27">
      <c r="A53" s="67" t="s">
        <v>104</v>
      </c>
      <c r="B53" s="37"/>
      <c r="C53" s="37"/>
      <c r="D53" s="37"/>
      <c r="E53" s="37"/>
      <c r="F53" s="37"/>
      <c r="G53" s="37"/>
      <c r="H53" s="37"/>
      <c r="I53" s="37"/>
      <c r="J53" s="37"/>
      <c r="K53" s="37">
        <v>1E-4</v>
      </c>
      <c r="L53" s="37"/>
      <c r="M53" s="37"/>
      <c r="N53" s="37"/>
      <c r="O53" s="37"/>
      <c r="P53" s="37"/>
      <c r="Q53" s="37"/>
      <c r="R53" s="42"/>
      <c r="S53" s="37"/>
      <c r="T53" s="37"/>
      <c r="U53" s="37"/>
      <c r="V53" s="37"/>
      <c r="W53" s="42"/>
      <c r="X53" s="26">
        <f>Потребность_!G41</f>
        <v>550</v>
      </c>
      <c r="Y53" s="63">
        <f t="shared" si="0"/>
        <v>0.82500000000000007</v>
      </c>
      <c r="Z53" s="42">
        <f t="shared" si="1"/>
        <v>1.5E-3</v>
      </c>
      <c r="AA53" s="37"/>
    </row>
    <row r="54" spans="1:27">
      <c r="A54" s="67" t="s">
        <v>111</v>
      </c>
      <c r="B54" s="37"/>
      <c r="C54" s="37"/>
      <c r="D54" s="37"/>
      <c r="E54" s="37">
        <v>7.5700000000000003E-2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42"/>
      <c r="S54" s="37"/>
      <c r="T54" s="37"/>
      <c r="U54" s="37"/>
      <c r="V54" s="37"/>
      <c r="W54" s="42"/>
      <c r="X54" s="26">
        <f>Потребность_!G18</f>
        <v>430</v>
      </c>
      <c r="Y54" s="63">
        <f t="shared" si="0"/>
        <v>488.26499999999999</v>
      </c>
      <c r="Z54" s="42">
        <f t="shared" si="1"/>
        <v>1.1355</v>
      </c>
      <c r="AA54" s="37"/>
    </row>
    <row r="55" spans="1:27">
      <c r="A55" s="67" t="s">
        <v>265</v>
      </c>
      <c r="B55" s="37"/>
      <c r="C55" s="37"/>
      <c r="D55" s="37"/>
      <c r="E55" s="37"/>
      <c r="F55" s="37"/>
      <c r="G55" s="37">
        <v>5.0000000000000001E-3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42"/>
      <c r="S55" s="37"/>
      <c r="T55" s="37"/>
      <c r="U55" s="37"/>
      <c r="V55" s="37"/>
      <c r="W55" s="42"/>
      <c r="X55" s="26">
        <f>Потребность_!G66</f>
        <v>450</v>
      </c>
      <c r="Y55" s="63">
        <f t="shared" si="0"/>
        <v>33.75</v>
      </c>
      <c r="Z55" s="42">
        <f t="shared" si="1"/>
        <v>7.4999999999999997E-2</v>
      </c>
      <c r="AA55" s="37"/>
    </row>
    <row r="56" spans="1:27">
      <c r="A56" s="67" t="s">
        <v>287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42"/>
      <c r="S56" s="37"/>
      <c r="T56" s="37"/>
      <c r="U56" s="37"/>
      <c r="V56" s="37"/>
      <c r="W56" s="42"/>
      <c r="X56" s="26">
        <f>Потребность_!G67</f>
        <v>40.86</v>
      </c>
      <c r="Y56" s="63">
        <f t="shared" si="0"/>
        <v>0</v>
      </c>
      <c r="Z56" s="42">
        <f t="shared" si="1"/>
        <v>0</v>
      </c>
      <c r="AA56" s="37"/>
    </row>
    <row r="57" spans="1:27">
      <c r="A57" s="6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42"/>
      <c r="S57" s="37"/>
      <c r="T57" s="37"/>
      <c r="U57" s="37"/>
      <c r="V57" s="37"/>
      <c r="W57" s="42"/>
      <c r="X57" s="26">
        <f>Потребность_!G68</f>
        <v>132.28</v>
      </c>
      <c r="Y57" s="63">
        <f t="shared" si="0"/>
        <v>0</v>
      </c>
      <c r="Z57" s="42">
        <f t="shared" si="1"/>
        <v>0</v>
      </c>
      <c r="AA57" s="37"/>
    </row>
    <row r="58" spans="1:27">
      <c r="A58" s="7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26"/>
      <c r="Y58" s="72">
        <f>SUM(Y27:Y57)</f>
        <v>2154.3193500000002</v>
      </c>
      <c r="Z58" s="73">
        <f>SUM(Z27:Z57)</f>
        <v>15.222840000000005</v>
      </c>
      <c r="AA58" s="42"/>
    </row>
    <row r="59" spans="1:27">
      <c r="A59" s="74" t="s">
        <v>91</v>
      </c>
      <c r="B59" s="2"/>
      <c r="C59" s="2"/>
      <c r="D59" s="2" t="s">
        <v>464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75"/>
      <c r="T59" s="2"/>
      <c r="U59" s="75"/>
      <c r="V59" s="2"/>
      <c r="W59" s="2"/>
      <c r="X59" s="2"/>
      <c r="Y59" s="2"/>
      <c r="Z59" s="2"/>
      <c r="AA59" s="2"/>
    </row>
    <row r="60" spans="1:27">
      <c r="A60" s="74" t="s">
        <v>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75"/>
      <c r="T60" s="75" t="s">
        <v>93</v>
      </c>
      <c r="U60" s="75"/>
      <c r="V60" s="6"/>
      <c r="W60" s="6"/>
      <c r="X60" s="6"/>
      <c r="Y60" s="2"/>
      <c r="Z60" s="6" t="s">
        <v>478</v>
      </c>
      <c r="AA60" s="6"/>
    </row>
    <row r="61" spans="1:2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5" t="s">
        <v>94</v>
      </c>
      <c r="U61" s="75"/>
      <c r="V61" s="74" t="s">
        <v>95</v>
      </c>
      <c r="W61" s="2"/>
      <c r="X61" s="2"/>
      <c r="Y61" s="2"/>
      <c r="Z61" s="74" t="s">
        <v>96</v>
      </c>
      <c r="AA61" s="2"/>
    </row>
    <row r="62" spans="1:27">
      <c r="A62" s="7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</sheetData>
  <customSheetViews>
    <customSheetView guid="{8B50E8DE-2A80-4068-88C6-C4F2311B0544}" scale="80" fitToPage="1" topLeftCell="A16">
      <selection activeCell="Q55" sqref="Q55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8:AA18"/>
    <mergeCell ref="D19:J20"/>
    <mergeCell ref="K19:Q20"/>
    <mergeCell ref="R19:U20"/>
    <mergeCell ref="Z19:AA19"/>
    <mergeCell ref="Z20:AA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X21:X23"/>
    <mergeCell ref="Y21:Y23"/>
    <mergeCell ref="S21:S23"/>
    <mergeCell ref="T21:T23"/>
    <mergeCell ref="U21:U23"/>
    <mergeCell ref="V21:V23"/>
    <mergeCell ref="W21:W23"/>
  </mergeCells>
  <printOptions gridLines="1"/>
  <pageMargins left="0" right="0" top="0" bottom="0" header="0.51181102362204689" footer="0.51181102362204689"/>
  <pageSetup paperSize="9" scale="5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2"/>
  <sheetViews>
    <sheetView topLeftCell="A28" zoomScale="80" workbookViewId="0">
      <selection activeCell="P3" sqref="P3"/>
    </sheetView>
  </sheetViews>
  <sheetFormatPr defaultColWidth="8.3984375" defaultRowHeight="14.4"/>
  <cols>
    <col min="1" max="1" width="19.8984375" style="1" customWidth="1"/>
    <col min="2" max="2" width="4.5" style="1" customWidth="1"/>
    <col min="3" max="3" width="5.5" style="1" customWidth="1"/>
    <col min="4" max="4" width="8.5" style="1" customWidth="1"/>
    <col min="5" max="5" width="8.19921875" style="1" customWidth="1"/>
    <col min="6" max="6" width="8.3984375" style="1"/>
    <col min="7" max="7" width="8.09765625" style="1" customWidth="1"/>
    <col min="8" max="8" width="6.5" style="1" customWidth="1"/>
    <col min="9" max="9" width="9.59765625" style="1" customWidth="1"/>
    <col min="10" max="10" width="4.09765625" style="1" customWidth="1"/>
    <col min="11" max="11" width="10.3984375" style="1" customWidth="1"/>
    <col min="12" max="12" width="11" style="1" customWidth="1"/>
    <col min="13" max="13" width="12.09765625" style="1" customWidth="1"/>
    <col min="14" max="14" width="9.8984375" style="1" customWidth="1"/>
    <col min="15" max="16" width="8.3984375" style="1"/>
    <col min="17" max="17" width="3.69921875" style="1" customWidth="1"/>
    <col min="18" max="18" width="4.09765625" style="1" customWidth="1"/>
    <col min="19" max="19" width="2.5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.3984375" style="1"/>
    <col min="25" max="25" width="12" style="1" customWidth="1"/>
    <col min="26" max="257" width="8.398437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480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" t="s">
        <v>481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482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/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/>
      <c r="R11" s="2"/>
      <c r="S11" s="2" t="s">
        <v>461</v>
      </c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5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/>
      <c r="T13" s="2"/>
      <c r="U13" s="2"/>
      <c r="V13" s="2"/>
      <c r="W13" s="2"/>
      <c r="X13" s="28" t="s">
        <v>462</v>
      </c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/>
      <c r="V15" s="2"/>
      <c r="W15" s="2"/>
      <c r="X15" s="28" t="s">
        <v>460</v>
      </c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32" t="s">
        <v>34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 t="s">
        <v>35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07" t="s">
        <v>36</v>
      </c>
      <c r="AA18" s="207"/>
    </row>
    <row r="19" spans="1:28">
      <c r="A19" s="33"/>
      <c r="B19" s="38"/>
      <c r="C19" s="39" t="s">
        <v>37</v>
      </c>
      <c r="D19" s="208" t="s">
        <v>38</v>
      </c>
      <c r="E19" s="208"/>
      <c r="F19" s="208"/>
      <c r="G19" s="208"/>
      <c r="H19" s="208"/>
      <c r="I19" s="208"/>
      <c r="J19" s="208"/>
      <c r="K19" s="208" t="s">
        <v>39</v>
      </c>
      <c r="L19" s="208"/>
      <c r="M19" s="208"/>
      <c r="N19" s="208"/>
      <c r="O19" s="208"/>
      <c r="P19" s="208"/>
      <c r="Q19" s="208"/>
      <c r="R19" s="208" t="s">
        <v>40</v>
      </c>
      <c r="S19" s="208"/>
      <c r="T19" s="208"/>
      <c r="U19" s="208"/>
      <c r="V19" s="40" t="s">
        <v>41</v>
      </c>
      <c r="W19" s="41"/>
      <c r="X19" s="42"/>
      <c r="Y19" s="42"/>
      <c r="Z19" s="209" t="s">
        <v>42</v>
      </c>
      <c r="AA19" s="209"/>
    </row>
    <row r="20" spans="1:28">
      <c r="A20" s="44"/>
      <c r="B20" s="39"/>
      <c r="C20" s="39" t="s">
        <v>43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45" t="s">
        <v>44</v>
      </c>
      <c r="W20" s="46"/>
      <c r="X20" s="37"/>
      <c r="Y20" s="47"/>
      <c r="Z20" s="210" t="s">
        <v>45</v>
      </c>
      <c r="AA20" s="210"/>
      <c r="AB20" s="49"/>
    </row>
    <row r="21" spans="1:28" ht="13.95" customHeight="1">
      <c r="A21" s="44" t="s">
        <v>46</v>
      </c>
      <c r="B21" s="39" t="s">
        <v>47</v>
      </c>
      <c r="C21" s="39" t="s">
        <v>48</v>
      </c>
      <c r="D21" s="204" t="s">
        <v>341</v>
      </c>
      <c r="E21" s="204" t="s">
        <v>324</v>
      </c>
      <c r="F21" s="203" t="s">
        <v>321</v>
      </c>
      <c r="G21" s="204" t="s">
        <v>287</v>
      </c>
      <c r="H21" s="204"/>
      <c r="I21" s="203"/>
      <c r="J21" s="203"/>
      <c r="K21" s="202" t="s">
        <v>147</v>
      </c>
      <c r="L21" s="218" t="s">
        <v>112</v>
      </c>
      <c r="M21" s="202" t="s">
        <v>148</v>
      </c>
      <c r="N21" s="202" t="s">
        <v>149</v>
      </c>
      <c r="O21" s="202" t="s">
        <v>54</v>
      </c>
      <c r="P21" s="203"/>
      <c r="Q21" s="203"/>
      <c r="R21" s="203"/>
      <c r="S21" s="203"/>
      <c r="T21" s="203"/>
      <c r="U21" s="203"/>
      <c r="V21" s="203"/>
      <c r="W21" s="203"/>
      <c r="X21" s="202" t="s">
        <v>55</v>
      </c>
      <c r="Y21" s="202" t="s">
        <v>56</v>
      </c>
      <c r="Z21" s="51"/>
      <c r="AA21" s="48"/>
    </row>
    <row r="22" spans="1:28">
      <c r="A22" s="44"/>
      <c r="B22" s="39"/>
      <c r="C22" s="39" t="s">
        <v>57</v>
      </c>
      <c r="D22" s="204"/>
      <c r="E22" s="204"/>
      <c r="F22" s="203"/>
      <c r="G22" s="204"/>
      <c r="H22" s="204"/>
      <c r="I22" s="203"/>
      <c r="J22" s="203"/>
      <c r="K22" s="203"/>
      <c r="L22" s="219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33" t="s">
        <v>58</v>
      </c>
      <c r="AA22" s="44" t="s">
        <v>59</v>
      </c>
    </row>
    <row r="23" spans="1:28" ht="86.25" customHeight="1">
      <c r="A23" s="47"/>
      <c r="B23" s="43"/>
      <c r="C23" s="43"/>
      <c r="D23" s="204"/>
      <c r="E23" s="204"/>
      <c r="F23" s="203"/>
      <c r="G23" s="204"/>
      <c r="H23" s="204"/>
      <c r="I23" s="203"/>
      <c r="J23" s="203"/>
      <c r="K23" s="203"/>
      <c r="L23" s="219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47" t="s">
        <v>60</v>
      </c>
      <c r="AA23" s="47" t="s">
        <v>61</v>
      </c>
    </row>
    <row r="24" spans="1:28">
      <c r="A24" s="52">
        <v>1</v>
      </c>
      <c r="B24" s="52">
        <v>2</v>
      </c>
      <c r="C24" s="52">
        <v>3</v>
      </c>
      <c r="D24" s="52">
        <v>4</v>
      </c>
      <c r="E24" s="52">
        <v>5</v>
      </c>
      <c r="F24" s="52">
        <v>6</v>
      </c>
      <c r="G24" s="52">
        <v>7</v>
      </c>
      <c r="H24" s="52">
        <v>8</v>
      </c>
      <c r="I24" s="76">
        <v>10</v>
      </c>
      <c r="J24" s="52">
        <v>11</v>
      </c>
      <c r="K24" s="53">
        <v>12</v>
      </c>
      <c r="L24" s="52">
        <v>13</v>
      </c>
      <c r="M24" s="52">
        <v>14</v>
      </c>
      <c r="N24" s="52">
        <v>15</v>
      </c>
      <c r="O24" s="52">
        <v>16</v>
      </c>
      <c r="P24" s="52">
        <v>17</v>
      </c>
      <c r="Q24" s="52">
        <v>18</v>
      </c>
      <c r="R24" s="52">
        <v>19</v>
      </c>
      <c r="S24" s="52">
        <v>20</v>
      </c>
      <c r="T24" s="52">
        <v>21</v>
      </c>
      <c r="U24" s="52">
        <v>22</v>
      </c>
      <c r="V24" s="52">
        <v>23</v>
      </c>
      <c r="W24" s="54">
        <v>24</v>
      </c>
      <c r="X24" s="54">
        <v>25</v>
      </c>
      <c r="Y24" s="52">
        <v>26</v>
      </c>
      <c r="Z24" s="52">
        <v>27</v>
      </c>
      <c r="AA24" s="52">
        <v>28</v>
      </c>
    </row>
    <row r="25" spans="1:28" ht="27" customHeight="1">
      <c r="A25" s="55" t="s">
        <v>62</v>
      </c>
      <c r="B25" s="56"/>
      <c r="C25" s="56"/>
      <c r="D25" s="44">
        <v>150</v>
      </c>
      <c r="E25" s="57" t="s">
        <v>342</v>
      </c>
      <c r="F25" s="44" t="s">
        <v>343</v>
      </c>
      <c r="G25" s="44">
        <v>15</v>
      </c>
      <c r="H25" s="56">
        <v>40</v>
      </c>
      <c r="I25" s="56"/>
      <c r="J25" s="56"/>
      <c r="K25" s="44">
        <v>60</v>
      </c>
      <c r="L25" s="44">
        <v>200</v>
      </c>
      <c r="M25" s="44">
        <v>200</v>
      </c>
      <c r="N25" s="44">
        <v>200</v>
      </c>
      <c r="O25" s="44" t="s">
        <v>150</v>
      </c>
      <c r="P25" s="44"/>
      <c r="Q25" s="56"/>
      <c r="R25" s="58"/>
      <c r="S25" s="56"/>
      <c r="T25" s="56"/>
      <c r="U25" s="56"/>
      <c r="V25" s="56"/>
      <c r="W25" s="58"/>
      <c r="X25" s="58"/>
      <c r="Y25" s="56"/>
      <c r="Z25" s="42"/>
      <c r="AA25" s="42"/>
    </row>
    <row r="26" spans="1:28">
      <c r="A26" s="59" t="s">
        <v>63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1"/>
      <c r="W26" s="26"/>
      <c r="X26" s="26"/>
      <c r="Y26" s="37"/>
      <c r="Z26" s="42"/>
      <c r="AA26" s="42"/>
    </row>
    <row r="27" spans="1:28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1"/>
      <c r="T27" s="61"/>
      <c r="U27" s="61"/>
      <c r="V27" s="61"/>
      <c r="W27" s="62"/>
      <c r="X27" s="29"/>
      <c r="Y27" s="63">
        <f t="shared" ref="Y27:Y57" si="0">X27*Z27</f>
        <v>0</v>
      </c>
      <c r="Z27" s="42">
        <f t="shared" ref="Z27:Z57" si="1">SUM(D27:W27)*$H$12</f>
        <v>0</v>
      </c>
      <c r="AA27" s="37"/>
    </row>
    <row r="28" spans="1:28" ht="26.4">
      <c r="A28" s="60" t="s">
        <v>65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1"/>
      <c r="T28" s="61"/>
      <c r="U28" s="61"/>
      <c r="V28" s="61"/>
      <c r="W28" s="62"/>
      <c r="X28" s="29"/>
      <c r="Y28" s="63">
        <f t="shared" si="0"/>
        <v>0</v>
      </c>
      <c r="Z28" s="42">
        <f t="shared" si="1"/>
        <v>0</v>
      </c>
      <c r="AA28" s="37"/>
    </row>
    <row r="29" spans="1:28">
      <c r="A29" s="60" t="s">
        <v>66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>
        <v>0.1008</v>
      </c>
      <c r="M29" s="61"/>
      <c r="N29" s="61"/>
      <c r="O29" s="61"/>
      <c r="P29" s="61"/>
      <c r="Q29" s="61"/>
      <c r="R29" s="62"/>
      <c r="S29" s="61"/>
      <c r="T29" s="61"/>
      <c r="U29" s="61"/>
      <c r="V29" s="61"/>
      <c r="W29" s="62"/>
      <c r="X29" s="29">
        <f>Потребность_!G5</f>
        <v>60</v>
      </c>
      <c r="Y29" s="63">
        <f t="shared" si="0"/>
        <v>90.72</v>
      </c>
      <c r="Z29" s="42">
        <f t="shared" si="1"/>
        <v>1.512</v>
      </c>
      <c r="AA29" s="37"/>
    </row>
    <row r="30" spans="1:28">
      <c r="A30" s="60" t="s">
        <v>67</v>
      </c>
      <c r="B30" s="61"/>
      <c r="C30" s="61"/>
      <c r="D30" s="61"/>
      <c r="E30" s="61"/>
      <c r="F30" s="61"/>
      <c r="G30" s="61"/>
      <c r="H30" s="61"/>
      <c r="I30" s="61"/>
      <c r="J30" s="61"/>
      <c r="K30" s="61">
        <v>6.3E-2</v>
      </c>
      <c r="L30" s="61"/>
      <c r="M30" s="61"/>
      <c r="N30" s="61"/>
      <c r="O30" s="61"/>
      <c r="P30" s="61"/>
      <c r="Q30" s="61"/>
      <c r="R30" s="62"/>
      <c r="S30" s="61"/>
      <c r="T30" s="61"/>
      <c r="U30" s="61"/>
      <c r="V30" s="61"/>
      <c r="W30" s="62"/>
      <c r="X30" s="29">
        <f>Потребность_!G6</f>
        <v>60</v>
      </c>
      <c r="Y30" s="63">
        <f t="shared" si="0"/>
        <v>56.7</v>
      </c>
      <c r="Z30" s="42">
        <f t="shared" si="1"/>
        <v>0.94500000000000006</v>
      </c>
      <c r="AA30" s="37"/>
    </row>
    <row r="31" spans="1:28">
      <c r="A31" s="60" t="s">
        <v>68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0.01</v>
      </c>
      <c r="M31" s="61">
        <v>8.3999999999999995E-3</v>
      </c>
      <c r="N31" s="61"/>
      <c r="O31" s="61"/>
      <c r="P31" s="61"/>
      <c r="Q31" s="61"/>
      <c r="R31" s="62"/>
      <c r="S31" s="61"/>
      <c r="T31" s="61"/>
      <c r="U31" s="61"/>
      <c r="V31" s="61"/>
      <c r="W31" s="62"/>
      <c r="X31" s="29">
        <f>Потребность_!G7</f>
        <v>55</v>
      </c>
      <c r="Y31" s="63">
        <f t="shared" si="0"/>
        <v>15.180000000000001</v>
      </c>
      <c r="Z31" s="42">
        <f t="shared" si="1"/>
        <v>0.27600000000000002</v>
      </c>
      <c r="AA31" s="37"/>
    </row>
    <row r="32" spans="1:28">
      <c r="A32" s="60" t="s">
        <v>69</v>
      </c>
      <c r="B32" s="61"/>
      <c r="C32" s="61"/>
      <c r="D32" s="61"/>
      <c r="E32" s="61"/>
      <c r="F32" s="61"/>
      <c r="G32" s="61"/>
      <c r="H32" s="61"/>
      <c r="I32" s="61"/>
      <c r="J32" s="61"/>
      <c r="K32" s="61">
        <v>1E-4</v>
      </c>
      <c r="L32" s="61"/>
      <c r="M32" s="61"/>
      <c r="N32" s="61"/>
      <c r="O32" s="61"/>
      <c r="P32" s="61"/>
      <c r="Q32" s="61"/>
      <c r="R32" s="62"/>
      <c r="S32" s="61"/>
      <c r="T32" s="61"/>
      <c r="U32" s="61"/>
      <c r="V32" s="61"/>
      <c r="W32" s="62"/>
      <c r="X32" s="29">
        <f>Потребность_!G41</f>
        <v>550</v>
      </c>
      <c r="Y32" s="63">
        <f t="shared" si="0"/>
        <v>0.82500000000000007</v>
      </c>
      <c r="Z32" s="42">
        <f t="shared" si="1"/>
        <v>1.5E-3</v>
      </c>
      <c r="AA32" s="37"/>
    </row>
    <row r="33" spans="1:27">
      <c r="A33" s="60" t="s">
        <v>151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2"/>
      <c r="S33" s="61"/>
      <c r="T33" s="61"/>
      <c r="U33" s="61"/>
      <c r="V33" s="61"/>
      <c r="W33" s="62"/>
      <c r="X33" s="29">
        <f>Потребность_!G46</f>
        <v>35</v>
      </c>
      <c r="Y33" s="63">
        <f t="shared" si="0"/>
        <v>0</v>
      </c>
      <c r="Z33" s="42">
        <f t="shared" si="1"/>
        <v>0</v>
      </c>
      <c r="AA33" s="37"/>
    </row>
    <row r="34" spans="1:27">
      <c r="A34" s="82" t="s">
        <v>152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>
        <v>0.1206</v>
      </c>
      <c r="N34" s="61"/>
      <c r="O34" s="61"/>
      <c r="P34" s="61"/>
      <c r="Q34" s="61"/>
      <c r="R34" s="62"/>
      <c r="S34" s="61"/>
      <c r="T34" s="61"/>
      <c r="U34" s="61"/>
      <c r="V34" s="61"/>
      <c r="W34" s="62"/>
      <c r="X34" s="29">
        <f>Потребность_!G47</f>
        <v>440</v>
      </c>
      <c r="Y34" s="63">
        <f t="shared" si="0"/>
        <v>795.95999999999992</v>
      </c>
      <c r="Z34" s="42">
        <f t="shared" si="1"/>
        <v>1.8089999999999999</v>
      </c>
      <c r="AA34" s="37"/>
    </row>
    <row r="35" spans="1:27">
      <c r="A35" s="60" t="s">
        <v>72</v>
      </c>
      <c r="B35" s="61"/>
      <c r="C35" s="61"/>
      <c r="D35" s="61"/>
      <c r="E35" s="61"/>
      <c r="F35" s="61"/>
      <c r="G35" s="61"/>
      <c r="H35" s="61"/>
      <c r="I35" s="61"/>
      <c r="J35" s="61"/>
      <c r="K35" s="61">
        <v>6.0000000000000001E-3</v>
      </c>
      <c r="L35" s="61">
        <v>1.4E-3</v>
      </c>
      <c r="M35" s="61">
        <v>6.7000000000000002E-3</v>
      </c>
      <c r="N35" s="61"/>
      <c r="O35" s="61"/>
      <c r="P35" s="61"/>
      <c r="Q35" s="61"/>
      <c r="R35" s="62"/>
      <c r="S35" s="61"/>
      <c r="T35" s="61"/>
      <c r="U35" s="61"/>
      <c r="V35" s="61"/>
      <c r="W35" s="62"/>
      <c r="X35" s="29">
        <f>Потребность_!G27</f>
        <v>120</v>
      </c>
      <c r="Y35" s="63">
        <f t="shared" si="0"/>
        <v>25.380000000000003</v>
      </c>
      <c r="Z35" s="42">
        <f t="shared" si="1"/>
        <v>0.21150000000000002</v>
      </c>
      <c r="AA35" s="37"/>
    </row>
    <row r="36" spans="1:27">
      <c r="A36" s="60" t="s">
        <v>73</v>
      </c>
      <c r="B36" s="61"/>
      <c r="C36" s="61"/>
      <c r="D36" s="61">
        <v>5.0000000000000001E-3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1"/>
      <c r="T36" s="61"/>
      <c r="U36" s="61"/>
      <c r="V36" s="61"/>
      <c r="W36" s="62"/>
      <c r="X36" s="29">
        <f>Потребность_!G12</f>
        <v>950</v>
      </c>
      <c r="Y36" s="63">
        <f t="shared" si="0"/>
        <v>71.25</v>
      </c>
      <c r="Z36" s="42">
        <f t="shared" si="1"/>
        <v>7.4999999999999997E-2</v>
      </c>
      <c r="AA36" s="37"/>
    </row>
    <row r="37" spans="1:27">
      <c r="A37" s="60" t="s">
        <v>74</v>
      </c>
      <c r="B37" s="61"/>
      <c r="C37" s="61"/>
      <c r="D37" s="61">
        <v>7.8E-2</v>
      </c>
      <c r="E37" s="61">
        <v>0.13</v>
      </c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1"/>
      <c r="T37" s="61"/>
      <c r="U37" s="61"/>
      <c r="V37" s="61"/>
      <c r="W37" s="62"/>
      <c r="X37" s="29">
        <f>Потребность_!G13</f>
        <v>75</v>
      </c>
      <c r="Y37" s="63">
        <f t="shared" si="0"/>
        <v>234</v>
      </c>
      <c r="Z37" s="42">
        <f t="shared" si="1"/>
        <v>3.12</v>
      </c>
      <c r="AA37" s="37"/>
    </row>
    <row r="38" spans="1:27">
      <c r="A38" s="60" t="s">
        <v>75</v>
      </c>
      <c r="B38" s="61"/>
      <c r="C38" s="61"/>
      <c r="D38" s="61"/>
      <c r="E38" s="61"/>
      <c r="F38" s="61"/>
      <c r="G38" s="61"/>
      <c r="H38" s="61"/>
      <c r="I38" s="61"/>
      <c r="J38" s="61"/>
      <c r="K38" s="61">
        <v>7.4999999999999997E-3</v>
      </c>
      <c r="L38" s="61">
        <v>0.01</v>
      </c>
      <c r="M38" s="61">
        <v>1.34E-2</v>
      </c>
      <c r="N38" s="61"/>
      <c r="O38" s="61"/>
      <c r="P38" s="61"/>
      <c r="Q38" s="61"/>
      <c r="R38" s="62"/>
      <c r="S38" s="61"/>
      <c r="T38" s="61"/>
      <c r="U38" s="61"/>
      <c r="V38" s="61"/>
      <c r="W38" s="62"/>
      <c r="X38" s="29">
        <f>Потребность_!G8</f>
        <v>60</v>
      </c>
      <c r="Y38" s="63">
        <f t="shared" si="0"/>
        <v>27.810000000000006</v>
      </c>
      <c r="Z38" s="42">
        <f t="shared" si="1"/>
        <v>0.46350000000000008</v>
      </c>
      <c r="AA38" s="37"/>
    </row>
    <row r="39" spans="1:27">
      <c r="A39" s="60" t="s">
        <v>76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1"/>
      <c r="T39" s="61"/>
      <c r="U39" s="61"/>
      <c r="V39" s="61"/>
      <c r="W39" s="62"/>
      <c r="X39" s="29">
        <f>Потребность_!G31</f>
        <v>32</v>
      </c>
      <c r="Y39" s="63">
        <f t="shared" si="0"/>
        <v>0</v>
      </c>
      <c r="Z39" s="42">
        <f t="shared" si="1"/>
        <v>0</v>
      </c>
      <c r="AA39" s="37"/>
    </row>
    <row r="40" spans="1:27">
      <c r="A40" s="96" t="s">
        <v>253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>
        <v>3.5000000000000003E-2</v>
      </c>
      <c r="M40" s="61"/>
      <c r="N40" s="61"/>
      <c r="O40" s="61"/>
      <c r="P40" s="61"/>
      <c r="Q40" s="61"/>
      <c r="R40" s="62"/>
      <c r="S40" s="61"/>
      <c r="T40" s="61"/>
      <c r="U40" s="61"/>
      <c r="V40" s="61"/>
      <c r="W40" s="62"/>
      <c r="X40" s="29">
        <f>Потребность_!G28</f>
        <v>55</v>
      </c>
      <c r="Y40" s="63">
        <f t="shared" si="0"/>
        <v>28.875</v>
      </c>
      <c r="Z40" s="42">
        <f t="shared" si="1"/>
        <v>0.52500000000000002</v>
      </c>
      <c r="AA40" s="37"/>
    </row>
    <row r="41" spans="1:27">
      <c r="A41" s="60" t="s">
        <v>153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1"/>
      <c r="T41" s="61"/>
      <c r="U41" s="61"/>
      <c r="V41" s="61"/>
      <c r="W41" s="62"/>
      <c r="X41" s="29">
        <f>Потребность_!G32</f>
        <v>285</v>
      </c>
      <c r="Y41" s="63">
        <f t="shared" si="0"/>
        <v>0</v>
      </c>
      <c r="Z41" s="42">
        <f t="shared" si="1"/>
        <v>0</v>
      </c>
      <c r="AA41" s="37"/>
    </row>
    <row r="42" spans="1:27">
      <c r="A42" s="82" t="s">
        <v>131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>
        <v>8.0000000000000002E-3</v>
      </c>
      <c r="M42" s="61"/>
      <c r="N42" s="61"/>
      <c r="O42" s="61"/>
      <c r="P42" s="61"/>
      <c r="Q42" s="61"/>
      <c r="R42" s="62"/>
      <c r="S42" s="61"/>
      <c r="T42" s="61"/>
      <c r="U42" s="61"/>
      <c r="V42" s="61"/>
      <c r="W42" s="62"/>
      <c r="X42" s="29">
        <f>Потребность_!G19</f>
        <v>58</v>
      </c>
      <c r="Y42" s="63">
        <f t="shared" si="0"/>
        <v>6.96</v>
      </c>
      <c r="Z42" s="42">
        <f t="shared" si="1"/>
        <v>0.12</v>
      </c>
      <c r="AA42" s="37"/>
    </row>
    <row r="43" spans="1:27">
      <c r="A43" s="60" t="s">
        <v>80</v>
      </c>
      <c r="B43" s="61"/>
      <c r="C43" s="61"/>
      <c r="D43" s="61">
        <v>3.7499999999999999E-2</v>
      </c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1"/>
      <c r="T43" s="61"/>
      <c r="U43" s="61"/>
      <c r="V43" s="61"/>
      <c r="W43" s="62"/>
      <c r="X43" s="29">
        <f>Потребность_!G20</f>
        <v>45</v>
      </c>
      <c r="Y43" s="63">
        <f t="shared" si="0"/>
        <v>25.3125</v>
      </c>
      <c r="Z43" s="42">
        <f t="shared" si="1"/>
        <v>0.5625</v>
      </c>
      <c r="AA43" s="37"/>
    </row>
    <row r="44" spans="1:27">
      <c r="A44" s="60" t="s">
        <v>81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>
        <v>4.53E-2</v>
      </c>
      <c r="N44" s="61"/>
      <c r="O44" s="61"/>
      <c r="P44" s="61"/>
      <c r="Q44" s="61"/>
      <c r="R44" s="62"/>
      <c r="S44" s="61"/>
      <c r="T44" s="61"/>
      <c r="U44" s="61"/>
      <c r="V44" s="61"/>
      <c r="W44" s="62"/>
      <c r="X44" s="29">
        <f>Потребность_!G21</f>
        <v>100</v>
      </c>
      <c r="Y44" s="63">
        <f t="shared" si="0"/>
        <v>67.95</v>
      </c>
      <c r="Z44" s="42">
        <f t="shared" si="1"/>
        <v>0.67949999999999999</v>
      </c>
      <c r="AA44" s="37"/>
    </row>
    <row r="45" spans="1:27">
      <c r="A45" s="60" t="s">
        <v>82</v>
      </c>
      <c r="B45" s="61"/>
      <c r="C45" s="61"/>
      <c r="D45" s="61">
        <v>2.2499999999999998E-3</v>
      </c>
      <c r="E45" s="61">
        <v>7.0000000000000001E-3</v>
      </c>
      <c r="F45" s="61"/>
      <c r="G45" s="61"/>
      <c r="H45" s="61"/>
      <c r="I45" s="61"/>
      <c r="J45" s="61"/>
      <c r="K45" s="61">
        <v>3.0000000000000001E-3</v>
      </c>
      <c r="L45" s="61"/>
      <c r="M45" s="61"/>
      <c r="N45" s="85">
        <v>7.0000000000000001E-3</v>
      </c>
      <c r="O45" s="61"/>
      <c r="P45" s="61"/>
      <c r="Q45" s="61"/>
      <c r="R45" s="62"/>
      <c r="S45" s="61"/>
      <c r="T45" s="61"/>
      <c r="U45" s="61"/>
      <c r="V45" s="61"/>
      <c r="W45" s="62"/>
      <c r="X45" s="29">
        <f>Потребность_!G22</f>
        <v>75</v>
      </c>
      <c r="Y45" s="63">
        <f t="shared" si="0"/>
        <v>21.65625</v>
      </c>
      <c r="Z45" s="42">
        <f t="shared" si="1"/>
        <v>0.28875000000000001</v>
      </c>
      <c r="AA45" s="37"/>
    </row>
    <row r="46" spans="1:27">
      <c r="A46" s="60" t="s">
        <v>110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2"/>
      <c r="S46" s="61"/>
      <c r="T46" s="61"/>
      <c r="U46" s="61"/>
      <c r="V46" s="61"/>
      <c r="W46" s="62"/>
      <c r="X46" s="29">
        <f>Потребность_!G39</f>
        <v>50</v>
      </c>
      <c r="Y46" s="63">
        <f t="shared" si="0"/>
        <v>0</v>
      </c>
      <c r="Z46" s="42">
        <f t="shared" si="1"/>
        <v>0</v>
      </c>
      <c r="AA46" s="37"/>
    </row>
    <row r="47" spans="1:27">
      <c r="A47" s="60" t="s">
        <v>84</v>
      </c>
      <c r="B47" s="61"/>
      <c r="C47" s="61"/>
      <c r="D47" s="61">
        <v>7.5000000000000002E-4</v>
      </c>
      <c r="E47" s="61"/>
      <c r="F47" s="61"/>
      <c r="G47" s="61"/>
      <c r="H47" s="61"/>
      <c r="I47" s="61"/>
      <c r="J47" s="61"/>
      <c r="K47" s="61">
        <v>2.0000000000000001E-4</v>
      </c>
      <c r="L47" s="61">
        <v>2.9999999999999997E-4</v>
      </c>
      <c r="M47" s="61">
        <v>8.0000000000000004E-4</v>
      </c>
      <c r="N47" s="61"/>
      <c r="O47" s="61"/>
      <c r="P47" s="61"/>
      <c r="Q47" s="61"/>
      <c r="R47" s="62"/>
      <c r="S47" s="61"/>
      <c r="T47" s="61"/>
      <c r="U47" s="61"/>
      <c r="V47" s="61"/>
      <c r="W47" s="62"/>
      <c r="X47" s="29">
        <f>Потребность_!G23</f>
        <v>15</v>
      </c>
      <c r="Y47" s="63">
        <f t="shared" si="0"/>
        <v>0.46125000000000005</v>
      </c>
      <c r="Z47" s="42">
        <f t="shared" si="1"/>
        <v>3.0750000000000003E-2</v>
      </c>
      <c r="AA47" s="37"/>
    </row>
    <row r="48" spans="1:27">
      <c r="A48" s="60" t="s">
        <v>107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  <c r="S48" s="61"/>
      <c r="T48" s="61"/>
      <c r="U48" s="61"/>
      <c r="V48" s="61"/>
      <c r="W48" s="62"/>
      <c r="X48" s="29">
        <f>Потребность_!G34</f>
        <v>300</v>
      </c>
      <c r="Y48" s="63">
        <f t="shared" si="0"/>
        <v>0</v>
      </c>
      <c r="Z48" s="42">
        <f t="shared" si="1"/>
        <v>0</v>
      </c>
      <c r="AA48" s="37"/>
    </row>
    <row r="49" spans="1:27">
      <c r="A49" s="60" t="s">
        <v>86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>
        <v>1.0699999999999999E-2</v>
      </c>
      <c r="N49" s="61"/>
      <c r="O49" s="61"/>
      <c r="P49" s="61"/>
      <c r="Q49" s="61"/>
      <c r="R49" s="62"/>
      <c r="S49" s="61"/>
      <c r="T49" s="61"/>
      <c r="U49" s="61"/>
      <c r="V49" s="61"/>
      <c r="W49" s="62"/>
      <c r="X49" s="29">
        <f>Потребность_!G29</f>
        <v>200</v>
      </c>
      <c r="Y49" s="63">
        <f t="shared" si="0"/>
        <v>32.1</v>
      </c>
      <c r="Z49" s="42">
        <f t="shared" si="1"/>
        <v>0.1605</v>
      </c>
      <c r="AA49" s="37"/>
    </row>
    <row r="50" spans="1:27">
      <c r="A50" s="60" t="s">
        <v>87</v>
      </c>
      <c r="B50" s="61"/>
      <c r="C50" s="61"/>
      <c r="D50" s="61"/>
      <c r="E50" s="61"/>
      <c r="F50" s="61">
        <v>0.04</v>
      </c>
      <c r="G50" s="61"/>
      <c r="H50" s="61"/>
      <c r="I50" s="61"/>
      <c r="J50" s="61"/>
      <c r="K50" s="61"/>
      <c r="L50" s="61"/>
      <c r="M50" s="61"/>
      <c r="N50" s="61"/>
      <c r="O50" s="61">
        <v>0.04</v>
      </c>
      <c r="P50" s="61"/>
      <c r="Q50" s="61"/>
      <c r="R50" s="62"/>
      <c r="S50" s="61"/>
      <c r="T50" s="61"/>
      <c r="U50" s="61"/>
      <c r="V50" s="61"/>
      <c r="W50" s="62"/>
      <c r="X50" s="29">
        <f>Потребность_!G10</f>
        <v>50</v>
      </c>
      <c r="Y50" s="63">
        <f t="shared" si="0"/>
        <v>60</v>
      </c>
      <c r="Z50" s="42">
        <f t="shared" si="1"/>
        <v>1.2</v>
      </c>
      <c r="AA50" s="37"/>
    </row>
    <row r="51" spans="1:27">
      <c r="A51" s="67" t="s">
        <v>88</v>
      </c>
      <c r="B51" s="37"/>
      <c r="C51" s="37"/>
      <c r="D51" s="37"/>
      <c r="E51" s="37"/>
      <c r="F51" s="37">
        <v>2.5000000000000001E-2</v>
      </c>
      <c r="G51" s="37"/>
      <c r="H51" s="37"/>
      <c r="I51" s="37"/>
      <c r="J51" s="37"/>
      <c r="K51" s="37"/>
      <c r="L51" s="37"/>
      <c r="M51" s="37"/>
      <c r="N51" s="37"/>
      <c r="O51" s="37">
        <v>0.02</v>
      </c>
      <c r="P51" s="37"/>
      <c r="Q51" s="37"/>
      <c r="R51" s="42"/>
      <c r="S51" s="37"/>
      <c r="T51" s="37"/>
      <c r="U51" s="37"/>
      <c r="V51" s="37"/>
      <c r="W51" s="42"/>
      <c r="X51" s="26">
        <f>Потребность_!G11</f>
        <v>60</v>
      </c>
      <c r="Y51" s="63">
        <f t="shared" si="0"/>
        <v>40.499999999999993</v>
      </c>
      <c r="Z51" s="42">
        <f t="shared" si="1"/>
        <v>0.67499999999999993</v>
      </c>
      <c r="AA51" s="37"/>
    </row>
    <row r="52" spans="1:27">
      <c r="A52" s="67" t="s">
        <v>89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90">
        <v>1E-4</v>
      </c>
      <c r="O52" s="37"/>
      <c r="P52" s="37"/>
      <c r="Q52" s="37"/>
      <c r="R52" s="42"/>
      <c r="S52" s="37"/>
      <c r="T52" s="37"/>
      <c r="U52" s="37"/>
      <c r="V52" s="37"/>
      <c r="W52" s="42"/>
      <c r="X52" s="26">
        <f>Потребность_!G30</f>
        <v>400</v>
      </c>
      <c r="Y52" s="63">
        <f t="shared" si="0"/>
        <v>0.6</v>
      </c>
      <c r="Z52" s="42">
        <f t="shared" si="1"/>
        <v>1.5E-3</v>
      </c>
      <c r="AA52" s="37"/>
    </row>
    <row r="53" spans="1:27">
      <c r="A53" s="67" t="s">
        <v>90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>
        <v>4.0000000000000003E-5</v>
      </c>
      <c r="M53" s="37"/>
      <c r="N53" s="37"/>
      <c r="O53" s="37"/>
      <c r="P53" s="37"/>
      <c r="Q53" s="37"/>
      <c r="R53" s="42"/>
      <c r="S53" s="37"/>
      <c r="T53" s="37"/>
      <c r="U53" s="37"/>
      <c r="V53" s="37"/>
      <c r="W53" s="42"/>
      <c r="X53" s="26">
        <f>Потребность_!G36</f>
        <v>1000</v>
      </c>
      <c r="Y53" s="63">
        <f t="shared" si="0"/>
        <v>0.60000000000000009</v>
      </c>
      <c r="Z53" s="42">
        <f t="shared" si="1"/>
        <v>6.0000000000000006E-4</v>
      </c>
      <c r="AA53" s="37"/>
    </row>
    <row r="54" spans="1:27">
      <c r="A54" s="67" t="s">
        <v>260</v>
      </c>
      <c r="B54" s="37"/>
      <c r="C54" s="37"/>
      <c r="D54" s="37"/>
      <c r="E54" s="37">
        <v>5.0000000000000001E-3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42"/>
      <c r="S54" s="37"/>
      <c r="T54" s="37"/>
      <c r="U54" s="37"/>
      <c r="V54" s="37"/>
      <c r="W54" s="42"/>
      <c r="X54" s="26">
        <f>Потребность_!G60</f>
        <v>450</v>
      </c>
      <c r="Y54" s="63">
        <f t="shared" si="0"/>
        <v>33.75</v>
      </c>
      <c r="Z54" s="42">
        <f t="shared" si="1"/>
        <v>7.4999999999999997E-2</v>
      </c>
      <c r="AA54" s="37"/>
    </row>
    <row r="55" spans="1:27">
      <c r="A55" s="67" t="s">
        <v>259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42"/>
      <c r="S55" s="37"/>
      <c r="T55" s="37"/>
      <c r="U55" s="37"/>
      <c r="V55" s="37"/>
      <c r="W55" s="42"/>
      <c r="X55" s="26">
        <f>Потребность_!G16</f>
        <v>780</v>
      </c>
      <c r="Y55" s="63">
        <f t="shared" si="0"/>
        <v>0</v>
      </c>
      <c r="Z55" s="42">
        <f t="shared" si="1"/>
        <v>0</v>
      </c>
      <c r="AA55" s="37"/>
    </row>
    <row r="56" spans="1:27">
      <c r="A56" s="67" t="s">
        <v>287</v>
      </c>
      <c r="B56" s="37"/>
      <c r="C56" s="37"/>
      <c r="D56" s="37"/>
      <c r="E56" s="37"/>
      <c r="F56" s="37"/>
      <c r="G56" s="37">
        <v>1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42"/>
      <c r="S56" s="37"/>
      <c r="T56" s="37"/>
      <c r="U56" s="37"/>
      <c r="V56" s="37"/>
      <c r="W56" s="42"/>
      <c r="X56" s="26">
        <f>Потребность_!G67</f>
        <v>40.86</v>
      </c>
      <c r="Y56" s="63">
        <f t="shared" si="0"/>
        <v>612.9</v>
      </c>
      <c r="Z56" s="42">
        <f t="shared" si="1"/>
        <v>15</v>
      </c>
      <c r="AA56" s="37"/>
    </row>
    <row r="57" spans="1:27">
      <c r="A57" s="67" t="s">
        <v>106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42"/>
      <c r="S57" s="37"/>
      <c r="T57" s="37"/>
      <c r="U57" s="37"/>
      <c r="V57" s="37"/>
      <c r="W57" s="42"/>
      <c r="X57" s="26">
        <f>Потребность_!G38</f>
        <v>250</v>
      </c>
      <c r="Y57" s="63">
        <f t="shared" si="0"/>
        <v>0</v>
      </c>
      <c r="Z57" s="42">
        <f t="shared" si="1"/>
        <v>0</v>
      </c>
      <c r="AA57" s="37"/>
    </row>
    <row r="58" spans="1:27">
      <c r="A58" s="7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26"/>
      <c r="Y58" s="72">
        <f>SUM(Y27:Y57)</f>
        <v>2249.4899999999998</v>
      </c>
      <c r="Z58" s="73">
        <f>SUM(Z27:Z57)</f>
        <v>27.732599999999998</v>
      </c>
      <c r="AA58" s="42"/>
    </row>
    <row r="59" spans="1:27">
      <c r="A59" s="74" t="s">
        <v>91</v>
      </c>
      <c r="B59" s="2"/>
      <c r="C59" s="2"/>
      <c r="D59" s="2" t="s">
        <v>464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75"/>
      <c r="T59" s="2"/>
      <c r="U59" s="75"/>
      <c r="V59" s="2"/>
      <c r="W59" s="2"/>
      <c r="X59" s="2"/>
      <c r="Y59" s="2"/>
      <c r="Z59" s="2"/>
      <c r="AA59" s="2"/>
    </row>
    <row r="60" spans="1:27">
      <c r="A60" s="74" t="s">
        <v>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75"/>
      <c r="T60" s="75" t="s">
        <v>93</v>
      </c>
      <c r="U60" s="75"/>
      <c r="V60" s="6"/>
      <c r="W60" s="6"/>
      <c r="X60" s="6"/>
      <c r="Y60" s="2"/>
      <c r="Z60" s="6" t="s">
        <v>478</v>
      </c>
      <c r="AA60" s="6"/>
    </row>
    <row r="61" spans="1:2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5" t="s">
        <v>94</v>
      </c>
      <c r="U61" s="75"/>
      <c r="V61" s="74" t="s">
        <v>95</v>
      </c>
      <c r="W61" s="2"/>
      <c r="X61" s="2"/>
      <c r="Y61" s="2"/>
      <c r="Z61" s="74" t="s">
        <v>96</v>
      </c>
      <c r="AA61" s="2"/>
    </row>
    <row r="62" spans="1:27">
      <c r="A62" s="7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8B50E8DE-2A80-4068-88C6-C4F2311B0544}" scale="80" fitToPage="1" topLeftCell="A16">
      <selection activeCell="Z53" sqref="Z53:Z54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8:AA18"/>
    <mergeCell ref="D19:J20"/>
    <mergeCell ref="K19:Q20"/>
    <mergeCell ref="R19:U20"/>
    <mergeCell ref="Z19:AA19"/>
    <mergeCell ref="Z20:AA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X21:X23"/>
    <mergeCell ref="Y21:Y23"/>
    <mergeCell ref="S21:S23"/>
    <mergeCell ref="T21:T23"/>
    <mergeCell ref="U21:U23"/>
    <mergeCell ref="V21:V23"/>
    <mergeCell ref="W21:W23"/>
  </mergeCells>
  <printOptions gridLines="1"/>
  <pageMargins left="0" right="0" top="0" bottom="0" header="0.51181102362204689" footer="0.51181102362204689"/>
  <pageSetup paperSize="9" scale="5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59"/>
  <sheetViews>
    <sheetView topLeftCell="A28" zoomScale="80" workbookViewId="0">
      <selection activeCell="D53" sqref="D53"/>
    </sheetView>
  </sheetViews>
  <sheetFormatPr defaultColWidth="8.3984375" defaultRowHeight="14.4"/>
  <cols>
    <col min="1" max="1" width="19.8984375" style="1" customWidth="1"/>
    <col min="2" max="2" width="4.5" style="1" customWidth="1"/>
    <col min="3" max="3" width="5.5" style="1" customWidth="1"/>
    <col min="4" max="4" width="8.5" style="1" customWidth="1"/>
    <col min="5" max="5" width="8.19921875" style="1" customWidth="1"/>
    <col min="6" max="6" width="10.09765625" style="1" customWidth="1"/>
    <col min="7" max="7" width="8.09765625" style="1" customWidth="1"/>
    <col min="8" max="8" width="6.5" style="1" customWidth="1"/>
    <col min="9" max="9" width="3.59765625" style="1" customWidth="1"/>
    <col min="10" max="10" width="4.09765625" style="1" customWidth="1"/>
    <col min="11" max="11" width="10.3984375" style="1" customWidth="1"/>
    <col min="12" max="12" width="11.5" style="1" customWidth="1"/>
    <col min="13" max="13" width="12.3984375" style="1" customWidth="1"/>
    <col min="14" max="14" width="12.5" style="1" customWidth="1"/>
    <col min="15" max="15" width="12.09765625" style="1" customWidth="1"/>
    <col min="16" max="16" width="11.69921875" style="1" customWidth="1"/>
    <col min="17" max="17" width="8" style="1" customWidth="1"/>
    <col min="18" max="18" width="4.09765625" style="1" customWidth="1"/>
    <col min="19" max="19" width="2.5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.3984375" style="1"/>
    <col min="25" max="25" width="12" style="1" customWidth="1"/>
    <col min="26" max="257" width="8.398437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484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483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" t="s">
        <v>485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486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/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 t="s">
        <v>461</v>
      </c>
      <c r="R11" s="2"/>
      <c r="S11" s="2"/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5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/>
      <c r="T13" s="2"/>
      <c r="U13" s="2"/>
      <c r="V13" s="2" t="s">
        <v>462</v>
      </c>
      <c r="W13" s="2"/>
      <c r="X13" s="28"/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/>
      <c r="V15" s="2" t="s">
        <v>460</v>
      </c>
      <c r="W15" s="2"/>
      <c r="X15" s="28"/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32" t="s">
        <v>34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 t="s">
        <v>35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07" t="s">
        <v>36</v>
      </c>
      <c r="AA18" s="207"/>
    </row>
    <row r="19" spans="1:28">
      <c r="A19" s="33"/>
      <c r="B19" s="38"/>
      <c r="C19" s="39" t="s">
        <v>37</v>
      </c>
      <c r="D19" s="208" t="s">
        <v>38</v>
      </c>
      <c r="E19" s="208"/>
      <c r="F19" s="208"/>
      <c r="G19" s="208"/>
      <c r="H19" s="208"/>
      <c r="I19" s="208"/>
      <c r="J19" s="208"/>
      <c r="K19" s="208" t="s">
        <v>39</v>
      </c>
      <c r="L19" s="208"/>
      <c r="M19" s="208"/>
      <c r="N19" s="208"/>
      <c r="O19" s="208"/>
      <c r="P19" s="208"/>
      <c r="Q19" s="208"/>
      <c r="R19" s="203"/>
      <c r="S19" s="203"/>
      <c r="T19" s="203"/>
      <c r="U19" s="203"/>
      <c r="V19" s="40" t="s">
        <v>41</v>
      </c>
      <c r="W19" s="41"/>
      <c r="X19" s="42"/>
      <c r="Y19" s="42"/>
      <c r="Z19" s="209" t="s">
        <v>42</v>
      </c>
      <c r="AA19" s="209"/>
    </row>
    <row r="20" spans="1:28">
      <c r="A20" s="44"/>
      <c r="B20" s="39"/>
      <c r="C20" s="39" t="s">
        <v>43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3"/>
      <c r="S20" s="203"/>
      <c r="T20" s="203"/>
      <c r="U20" s="203"/>
      <c r="V20" s="45" t="s">
        <v>44</v>
      </c>
      <c r="W20" s="46"/>
      <c r="X20" s="37"/>
      <c r="Y20" s="47"/>
      <c r="Z20" s="210" t="s">
        <v>45</v>
      </c>
      <c r="AA20" s="210"/>
      <c r="AB20" s="49"/>
    </row>
    <row r="21" spans="1:28" ht="15" customHeight="1">
      <c r="A21" s="44" t="s">
        <v>46</v>
      </c>
      <c r="B21" s="39" t="s">
        <v>47</v>
      </c>
      <c r="C21" s="39" t="s">
        <v>48</v>
      </c>
      <c r="D21" s="204"/>
      <c r="E21" s="204" t="s">
        <v>126</v>
      </c>
      <c r="F21" s="204" t="s">
        <v>344</v>
      </c>
      <c r="G21" s="220" t="s">
        <v>149</v>
      </c>
      <c r="H21" s="203" t="s">
        <v>54</v>
      </c>
      <c r="I21" s="203"/>
      <c r="J21" s="203"/>
      <c r="K21" s="202"/>
      <c r="L21" s="202" t="s">
        <v>154</v>
      </c>
      <c r="M21" s="202" t="s">
        <v>50</v>
      </c>
      <c r="N21" s="218" t="s">
        <v>155</v>
      </c>
      <c r="O21" s="202" t="s">
        <v>156</v>
      </c>
      <c r="P21" s="202" t="s">
        <v>129</v>
      </c>
      <c r="Q21" s="202" t="s">
        <v>54</v>
      </c>
      <c r="R21" s="203"/>
      <c r="S21" s="203"/>
      <c r="T21" s="203"/>
      <c r="U21" s="203"/>
      <c r="V21" s="203"/>
      <c r="W21" s="203"/>
      <c r="X21" s="202" t="s">
        <v>55</v>
      </c>
      <c r="Y21" s="202" t="s">
        <v>56</v>
      </c>
      <c r="Z21" s="51"/>
      <c r="AA21" s="48"/>
    </row>
    <row r="22" spans="1:28">
      <c r="A22" s="44"/>
      <c r="B22" s="39"/>
      <c r="C22" s="39" t="s">
        <v>57</v>
      </c>
      <c r="D22" s="204"/>
      <c r="E22" s="204"/>
      <c r="F22" s="204"/>
      <c r="G22" s="204"/>
      <c r="H22" s="203"/>
      <c r="I22" s="203"/>
      <c r="J22" s="203"/>
      <c r="K22" s="203"/>
      <c r="L22" s="203"/>
      <c r="M22" s="203"/>
      <c r="N22" s="219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33" t="s">
        <v>58</v>
      </c>
      <c r="AA22" s="44" t="s">
        <v>59</v>
      </c>
    </row>
    <row r="23" spans="1:28" ht="86.25" customHeight="1">
      <c r="A23" s="47"/>
      <c r="B23" s="43"/>
      <c r="C23" s="43"/>
      <c r="D23" s="204"/>
      <c r="E23" s="204"/>
      <c r="F23" s="204"/>
      <c r="G23" s="204"/>
      <c r="H23" s="203"/>
      <c r="I23" s="203"/>
      <c r="J23" s="203"/>
      <c r="K23" s="203"/>
      <c r="L23" s="203"/>
      <c r="M23" s="203"/>
      <c r="N23" s="219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47" t="s">
        <v>60</v>
      </c>
      <c r="AA23" s="47" t="s">
        <v>61</v>
      </c>
    </row>
    <row r="24" spans="1:28">
      <c r="A24" s="52">
        <v>1</v>
      </c>
      <c r="B24" s="52">
        <v>2</v>
      </c>
      <c r="C24" s="52">
        <v>3</v>
      </c>
      <c r="D24" s="52">
        <v>4</v>
      </c>
      <c r="E24" s="52">
        <v>5</v>
      </c>
      <c r="F24" s="52">
        <v>6</v>
      </c>
      <c r="G24" s="52">
        <v>7</v>
      </c>
      <c r="H24" s="52">
        <v>8</v>
      </c>
      <c r="I24" s="52">
        <v>10</v>
      </c>
      <c r="J24" s="52">
        <v>11</v>
      </c>
      <c r="K24" s="53">
        <v>12</v>
      </c>
      <c r="L24" s="52">
        <v>13</v>
      </c>
      <c r="M24" s="52">
        <v>14</v>
      </c>
      <c r="N24" s="52">
        <v>15</v>
      </c>
      <c r="O24" s="52">
        <v>16</v>
      </c>
      <c r="P24" s="52">
        <v>17</v>
      </c>
      <c r="Q24" s="52">
        <v>18</v>
      </c>
      <c r="R24" s="52">
        <v>19</v>
      </c>
      <c r="S24" s="52">
        <v>20</v>
      </c>
      <c r="T24" s="52">
        <v>21</v>
      </c>
      <c r="U24" s="52">
        <v>22</v>
      </c>
      <c r="V24" s="52">
        <v>23</v>
      </c>
      <c r="W24" s="54">
        <v>24</v>
      </c>
      <c r="X24" s="54">
        <v>25</v>
      </c>
      <c r="Y24" s="52">
        <v>26</v>
      </c>
      <c r="Z24" s="52">
        <v>27</v>
      </c>
      <c r="AA24" s="52">
        <v>28</v>
      </c>
    </row>
    <row r="25" spans="1:28" ht="27" customHeight="1">
      <c r="A25" s="55" t="s">
        <v>62</v>
      </c>
      <c r="B25" s="56"/>
      <c r="C25" s="56"/>
      <c r="D25" s="44">
        <v>60</v>
      </c>
      <c r="E25" s="57" t="s">
        <v>319</v>
      </c>
      <c r="F25" s="44">
        <v>100</v>
      </c>
      <c r="G25" s="44">
        <v>200</v>
      </c>
      <c r="H25" s="44" t="s">
        <v>330</v>
      </c>
      <c r="I25" s="44"/>
      <c r="J25" s="44"/>
      <c r="K25" s="44"/>
      <c r="L25" s="44">
        <v>200</v>
      </c>
      <c r="M25" s="44">
        <v>150</v>
      </c>
      <c r="N25" s="44">
        <v>100</v>
      </c>
      <c r="O25" s="44">
        <v>30</v>
      </c>
      <c r="P25" s="44">
        <v>200</v>
      </c>
      <c r="Q25" s="44" t="s">
        <v>157</v>
      </c>
      <c r="R25" s="58"/>
      <c r="S25" s="56"/>
      <c r="T25" s="56"/>
      <c r="U25" s="56"/>
      <c r="V25" s="56"/>
      <c r="W25" s="58"/>
      <c r="X25" s="58"/>
      <c r="Y25" s="56"/>
      <c r="Z25" s="42"/>
      <c r="AA25" s="42"/>
    </row>
    <row r="26" spans="1:28">
      <c r="A26" s="59" t="s">
        <v>63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1"/>
      <c r="W26" s="26"/>
      <c r="X26" s="26"/>
      <c r="Y26" s="37"/>
      <c r="Z26" s="42"/>
      <c r="AA26" s="42"/>
    </row>
    <row r="27" spans="1:28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  <c r="S27" s="61"/>
      <c r="T27" s="61"/>
      <c r="U27" s="61"/>
      <c r="V27" s="61"/>
      <c r="W27" s="62"/>
      <c r="X27" s="29"/>
      <c r="Y27" s="63">
        <f t="shared" ref="Y27:Y54" si="0">X27*Z27</f>
        <v>0</v>
      </c>
      <c r="Z27" s="42">
        <f t="shared" ref="Z27:Z54" si="1">SUM(D27:W27)*$H$12</f>
        <v>0</v>
      </c>
      <c r="AA27" s="37"/>
    </row>
    <row r="28" spans="1:28">
      <c r="A28" s="60" t="s">
        <v>158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>
        <v>1.0999999999999999E-2</v>
      </c>
      <c r="O28" s="61"/>
      <c r="P28" s="61"/>
      <c r="Q28" s="61"/>
      <c r="R28" s="62"/>
      <c r="S28" s="61"/>
      <c r="T28" s="61"/>
      <c r="U28" s="61"/>
      <c r="V28" s="61"/>
      <c r="W28" s="62"/>
      <c r="X28" s="29">
        <f>Потребность_!G44</f>
        <v>320</v>
      </c>
      <c r="Y28" s="63">
        <f t="shared" si="0"/>
        <v>52.8</v>
      </c>
      <c r="Z28" s="42">
        <f t="shared" si="1"/>
        <v>0.16499999999999998</v>
      </c>
      <c r="AA28" s="37"/>
    </row>
    <row r="29" spans="1:28">
      <c r="A29" s="60" t="s">
        <v>66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>
        <v>3.3599999999999998E-2</v>
      </c>
      <c r="M29" s="61">
        <v>0.2243</v>
      </c>
      <c r="N29" s="61"/>
      <c r="O29" s="61"/>
      <c r="P29" s="61"/>
      <c r="Q29" s="61"/>
      <c r="R29" s="62"/>
      <c r="S29" s="61"/>
      <c r="T29" s="61"/>
      <c r="U29" s="61"/>
      <c r="V29" s="61"/>
      <c r="W29" s="62"/>
      <c r="X29" s="29">
        <f>Потребность_!G5</f>
        <v>60</v>
      </c>
      <c r="Y29" s="63">
        <f t="shared" si="0"/>
        <v>232.11</v>
      </c>
      <c r="Z29" s="42">
        <f t="shared" si="1"/>
        <v>3.8685</v>
      </c>
      <c r="AA29" s="37"/>
    </row>
    <row r="30" spans="1:28">
      <c r="A30" s="60" t="s">
        <v>67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0.03</v>
      </c>
      <c r="M30" s="61"/>
      <c r="N30" s="61"/>
      <c r="O30" s="61"/>
      <c r="P30" s="61"/>
      <c r="Q30" s="61"/>
      <c r="R30" s="62"/>
      <c r="S30" s="61"/>
      <c r="T30" s="61"/>
      <c r="U30" s="61"/>
      <c r="V30" s="61"/>
      <c r="W30" s="62"/>
      <c r="X30" s="29">
        <f>Потребность_!G6</f>
        <v>60</v>
      </c>
      <c r="Y30" s="63">
        <f t="shared" si="0"/>
        <v>26.999999999999996</v>
      </c>
      <c r="Z30" s="42">
        <f t="shared" si="1"/>
        <v>0.44999999999999996</v>
      </c>
      <c r="AA30" s="37"/>
    </row>
    <row r="31" spans="1:28">
      <c r="A31" s="60" t="s">
        <v>68</v>
      </c>
      <c r="B31" s="61"/>
      <c r="C31" s="61"/>
      <c r="D31" s="61"/>
      <c r="E31" s="61"/>
      <c r="F31" s="61">
        <v>1.29E-2</v>
      </c>
      <c r="G31" s="61"/>
      <c r="H31" s="61"/>
      <c r="I31" s="61"/>
      <c r="J31" s="61"/>
      <c r="K31" s="61"/>
      <c r="L31" s="61">
        <v>0.01</v>
      </c>
      <c r="M31" s="61"/>
      <c r="N31" s="61"/>
      <c r="O31" s="61"/>
      <c r="P31" s="61"/>
      <c r="Q31" s="61"/>
      <c r="R31" s="62"/>
      <c r="S31" s="61"/>
      <c r="T31" s="61"/>
      <c r="U31" s="61"/>
      <c r="V31" s="61"/>
      <c r="W31" s="62"/>
      <c r="X31" s="29">
        <f>Потребность_!G7</f>
        <v>55</v>
      </c>
      <c r="Y31" s="63">
        <f t="shared" si="0"/>
        <v>18.892500000000002</v>
      </c>
      <c r="Z31" s="42">
        <f t="shared" si="1"/>
        <v>0.34350000000000003</v>
      </c>
      <c r="AA31" s="37"/>
    </row>
    <row r="32" spans="1:28">
      <c r="A32" s="60" t="s">
        <v>121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8.0000000000000002E-3</v>
      </c>
      <c r="M32" s="61"/>
      <c r="N32" s="61"/>
      <c r="O32" s="61"/>
      <c r="P32" s="61"/>
      <c r="Q32" s="61"/>
      <c r="R32" s="62"/>
      <c r="S32" s="61"/>
      <c r="T32" s="61"/>
      <c r="U32" s="61"/>
      <c r="V32" s="61"/>
      <c r="W32" s="62"/>
      <c r="X32" s="29">
        <f>Потребность_!G26</f>
        <v>25</v>
      </c>
      <c r="Y32" s="63">
        <f t="shared" si="0"/>
        <v>3</v>
      </c>
      <c r="Z32" s="42">
        <f t="shared" si="1"/>
        <v>0.12</v>
      </c>
      <c r="AA32" s="37"/>
    </row>
    <row r="33" spans="1:27">
      <c r="A33" s="82" t="s">
        <v>152</v>
      </c>
      <c r="B33" s="61"/>
      <c r="C33" s="61"/>
      <c r="D33" s="61"/>
      <c r="E33" s="61"/>
      <c r="F33" s="61">
        <v>6.7199999999999996E-2</v>
      </c>
      <c r="G33" s="61"/>
      <c r="H33" s="61"/>
      <c r="I33" s="61"/>
      <c r="J33" s="61"/>
      <c r="K33" s="61"/>
      <c r="L33" s="61"/>
      <c r="M33" s="61"/>
      <c r="N33" s="61">
        <v>8.4400000000000003E-2</v>
      </c>
      <c r="O33" s="61"/>
      <c r="P33" s="61"/>
      <c r="Q33" s="61"/>
      <c r="R33" s="62"/>
      <c r="S33" s="61"/>
      <c r="T33" s="61"/>
      <c r="U33" s="61"/>
      <c r="V33" s="61"/>
      <c r="W33" s="62"/>
      <c r="X33" s="29">
        <f>Потребность_!G47</f>
        <v>440</v>
      </c>
      <c r="Y33" s="63">
        <f t="shared" si="0"/>
        <v>1000.5600000000001</v>
      </c>
      <c r="Z33" s="42">
        <f t="shared" si="1"/>
        <v>2.274</v>
      </c>
      <c r="AA33" s="37"/>
    </row>
    <row r="34" spans="1:27">
      <c r="A34" s="60" t="s">
        <v>90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>
        <v>4.0000000000000003E-5</v>
      </c>
      <c r="M34" s="61"/>
      <c r="N34" s="61"/>
      <c r="O34" s="61"/>
      <c r="P34" s="61"/>
      <c r="Q34" s="61"/>
      <c r="R34" s="62"/>
      <c r="S34" s="61"/>
      <c r="T34" s="61"/>
      <c r="U34" s="61"/>
      <c r="V34" s="61"/>
      <c r="W34" s="62"/>
      <c r="X34" s="29">
        <f>Потребность_!G36</f>
        <v>1000</v>
      </c>
      <c r="Y34" s="63">
        <f t="shared" si="0"/>
        <v>0.60000000000000009</v>
      </c>
      <c r="Z34" s="42">
        <f t="shared" si="1"/>
        <v>6.0000000000000006E-4</v>
      </c>
      <c r="AA34" s="37"/>
    </row>
    <row r="35" spans="1:27">
      <c r="A35" s="60" t="s">
        <v>72</v>
      </c>
      <c r="B35" s="61"/>
      <c r="C35" s="61"/>
      <c r="D35" s="61"/>
      <c r="E35" s="61"/>
      <c r="F35" s="61">
        <v>2.7000000000000001E-3</v>
      </c>
      <c r="G35" s="61"/>
      <c r="H35" s="61"/>
      <c r="I35" s="61"/>
      <c r="J35" s="61"/>
      <c r="K35" s="61"/>
      <c r="L35" s="61">
        <v>4.0000000000000001E-3</v>
      </c>
      <c r="M35" s="61">
        <v>4.4999999999999997E-3</v>
      </c>
      <c r="N35" s="61">
        <v>2.8E-3</v>
      </c>
      <c r="O35" s="61"/>
      <c r="P35" s="61"/>
      <c r="Q35" s="61"/>
      <c r="R35" s="62"/>
      <c r="S35" s="61"/>
      <c r="T35" s="61"/>
      <c r="U35" s="61"/>
      <c r="V35" s="61"/>
      <c r="W35" s="62"/>
      <c r="X35" s="29">
        <f>Потребность_!G27</f>
        <v>120</v>
      </c>
      <c r="Y35" s="63">
        <f t="shared" si="0"/>
        <v>25.2</v>
      </c>
      <c r="Z35" s="42">
        <f t="shared" si="1"/>
        <v>0.21</v>
      </c>
      <c r="AA35" s="37"/>
    </row>
    <row r="36" spans="1:27">
      <c r="A36" s="60" t="s">
        <v>73</v>
      </c>
      <c r="B36" s="61"/>
      <c r="C36" s="61"/>
      <c r="D36" s="61"/>
      <c r="E36" s="61">
        <v>5.0000000000000001E-3</v>
      </c>
      <c r="F36" s="61">
        <v>1.8E-3</v>
      </c>
      <c r="G36" s="61"/>
      <c r="H36" s="61"/>
      <c r="I36" s="61"/>
      <c r="J36" s="61"/>
      <c r="K36" s="61"/>
      <c r="L36" s="61"/>
      <c r="M36" s="61"/>
      <c r="N36" s="61"/>
      <c r="O36" s="86">
        <v>2.3999999999999998E-3</v>
      </c>
      <c r="P36" s="61"/>
      <c r="Q36" s="61"/>
      <c r="R36" s="62"/>
      <c r="S36" s="61"/>
      <c r="T36" s="61"/>
      <c r="U36" s="61"/>
      <c r="V36" s="61"/>
      <c r="W36" s="62"/>
      <c r="X36" s="29">
        <f>Потребность_!G12</f>
        <v>950</v>
      </c>
      <c r="Y36" s="63">
        <f t="shared" si="0"/>
        <v>131.10000000000002</v>
      </c>
      <c r="Z36" s="42">
        <f t="shared" si="1"/>
        <v>0.13800000000000001</v>
      </c>
      <c r="AA36" s="37"/>
    </row>
    <row r="37" spans="1:27">
      <c r="A37" s="60" t="s">
        <v>74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>
        <v>4.4999999999999998E-2</v>
      </c>
      <c r="N37" s="61">
        <v>1.72E-2</v>
      </c>
      <c r="O37" s="61">
        <v>0.03</v>
      </c>
      <c r="P37" s="61"/>
      <c r="Q37" s="61"/>
      <c r="R37" s="62"/>
      <c r="S37" s="61"/>
      <c r="T37" s="61"/>
      <c r="U37" s="61"/>
      <c r="V37" s="61"/>
      <c r="W37" s="62"/>
      <c r="X37" s="29">
        <f>Потребность_!G13</f>
        <v>75</v>
      </c>
      <c r="Y37" s="63">
        <f t="shared" si="0"/>
        <v>103.72499999999999</v>
      </c>
      <c r="Z37" s="42">
        <f t="shared" si="1"/>
        <v>1.383</v>
      </c>
      <c r="AA37" s="37"/>
    </row>
    <row r="38" spans="1:27">
      <c r="A38" s="60" t="s">
        <v>75</v>
      </c>
      <c r="B38" s="61"/>
      <c r="C38" s="61"/>
      <c r="D38" s="61"/>
      <c r="E38" s="61"/>
      <c r="F38" s="61">
        <v>2.8400000000000002E-2</v>
      </c>
      <c r="G38" s="61"/>
      <c r="H38" s="61"/>
      <c r="I38" s="61"/>
      <c r="J38" s="61"/>
      <c r="K38" s="61"/>
      <c r="L38" s="61">
        <v>0.01</v>
      </c>
      <c r="M38" s="61"/>
      <c r="N38" s="61"/>
      <c r="O38" s="61"/>
      <c r="P38" s="61"/>
      <c r="Q38" s="61"/>
      <c r="R38" s="62"/>
      <c r="S38" s="61"/>
      <c r="T38" s="61"/>
      <c r="U38" s="61"/>
      <c r="V38" s="61"/>
      <c r="W38" s="62"/>
      <c r="X38" s="29">
        <f>Потребность_!G8</f>
        <v>60</v>
      </c>
      <c r="Y38" s="63">
        <f t="shared" si="0"/>
        <v>34.56</v>
      </c>
      <c r="Z38" s="42">
        <f t="shared" si="1"/>
        <v>0.57600000000000007</v>
      </c>
      <c r="AA38" s="37"/>
    </row>
    <row r="39" spans="1:27">
      <c r="A39" s="60" t="s">
        <v>76</v>
      </c>
      <c r="B39" s="61"/>
      <c r="C39" s="61"/>
      <c r="D39" s="61"/>
      <c r="E39" s="61"/>
      <c r="F39" s="61">
        <v>2.7000000000000001E-3</v>
      </c>
      <c r="G39" s="61"/>
      <c r="H39" s="61"/>
      <c r="I39" s="61"/>
      <c r="J39" s="61"/>
      <c r="K39" s="61"/>
      <c r="L39" s="61"/>
      <c r="M39" s="61">
        <v>7.4999999999999997E-3</v>
      </c>
      <c r="N39" s="61"/>
      <c r="O39" s="61">
        <v>2.3999999999999998E-3</v>
      </c>
      <c r="P39" s="61"/>
      <c r="Q39" s="61"/>
      <c r="R39" s="62"/>
      <c r="S39" s="61"/>
      <c r="T39" s="61"/>
      <c r="U39" s="61"/>
      <c r="V39" s="61"/>
      <c r="W39" s="62"/>
      <c r="X39" s="29">
        <f>Потребность_!G31</f>
        <v>32</v>
      </c>
      <c r="Y39" s="63">
        <f t="shared" si="0"/>
        <v>6.048</v>
      </c>
      <c r="Z39" s="42">
        <f t="shared" si="1"/>
        <v>0.189</v>
      </c>
      <c r="AA39" s="37"/>
    </row>
    <row r="40" spans="1:27">
      <c r="A40" s="96" t="s">
        <v>253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>
        <v>3.5000000000000003E-2</v>
      </c>
      <c r="M40" s="61"/>
      <c r="N40" s="61"/>
      <c r="O40" s="61"/>
      <c r="P40" s="61"/>
      <c r="Q40" s="61"/>
      <c r="R40" s="62"/>
      <c r="S40" s="61"/>
      <c r="T40" s="61"/>
      <c r="U40" s="61"/>
      <c r="V40" s="61"/>
      <c r="W40" s="62"/>
      <c r="X40" s="29">
        <f>Потребность_!G28</f>
        <v>55</v>
      </c>
      <c r="Y40" s="63">
        <f t="shared" si="0"/>
        <v>28.875</v>
      </c>
      <c r="Z40" s="42">
        <f t="shared" si="1"/>
        <v>0.52500000000000002</v>
      </c>
      <c r="AA40" s="37"/>
    </row>
    <row r="41" spans="1:27">
      <c r="A41" s="60" t="s">
        <v>111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2"/>
      <c r="S41" s="61"/>
      <c r="T41" s="61"/>
      <c r="U41" s="61"/>
      <c r="V41" s="61"/>
      <c r="W41" s="62"/>
      <c r="X41" s="29">
        <f>Потребность_!G18</f>
        <v>430</v>
      </c>
      <c r="Y41" s="63">
        <f t="shared" si="0"/>
        <v>0</v>
      </c>
      <c r="Z41" s="42">
        <f t="shared" si="1"/>
        <v>0</v>
      </c>
      <c r="AA41" s="37"/>
    </row>
    <row r="42" spans="1:27">
      <c r="A42" s="60" t="s">
        <v>79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2"/>
      <c r="S42" s="61"/>
      <c r="T42" s="61"/>
      <c r="U42" s="61"/>
      <c r="V42" s="61"/>
      <c r="W42" s="62"/>
      <c r="X42" s="29">
        <f>Потребность_!G35</f>
        <v>0</v>
      </c>
      <c r="Y42" s="63">
        <f t="shared" si="0"/>
        <v>0</v>
      </c>
      <c r="Z42" s="42">
        <f t="shared" si="1"/>
        <v>0</v>
      </c>
      <c r="AA42" s="37"/>
    </row>
    <row r="43" spans="1:27">
      <c r="A43" s="60" t="s">
        <v>71</v>
      </c>
      <c r="B43" s="61"/>
      <c r="C43" s="61"/>
      <c r="D43" s="61"/>
      <c r="E43" s="61">
        <v>5.0999999999999997E-2</v>
      </c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1"/>
      <c r="T43" s="61"/>
      <c r="U43" s="61"/>
      <c r="V43" s="61"/>
      <c r="W43" s="62"/>
      <c r="X43" s="29">
        <f>Потребность_!G19</f>
        <v>58</v>
      </c>
      <c r="Y43" s="63">
        <f t="shared" si="0"/>
        <v>44.37</v>
      </c>
      <c r="Z43" s="42">
        <f t="shared" si="1"/>
        <v>0.7649999999999999</v>
      </c>
      <c r="AA43" s="37"/>
    </row>
    <row r="44" spans="1:27">
      <c r="A44" s="60" t="s">
        <v>81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1"/>
      <c r="T44" s="61"/>
      <c r="U44" s="61"/>
      <c r="V44" s="61"/>
      <c r="W44" s="62"/>
      <c r="X44" s="29">
        <f>Потребность_!G21</f>
        <v>100</v>
      </c>
      <c r="Y44" s="63">
        <f t="shared" si="0"/>
        <v>0</v>
      </c>
      <c r="Z44" s="42">
        <f t="shared" si="1"/>
        <v>0</v>
      </c>
      <c r="AA44" s="37"/>
    </row>
    <row r="45" spans="1:27">
      <c r="A45" s="60" t="s">
        <v>82</v>
      </c>
      <c r="B45" s="61"/>
      <c r="C45" s="61"/>
      <c r="D45" s="61"/>
      <c r="E45" s="61"/>
      <c r="F45" s="61"/>
      <c r="G45" s="61">
        <v>7.0000000000000001E-3</v>
      </c>
      <c r="H45" s="61"/>
      <c r="I45" s="61"/>
      <c r="J45" s="61"/>
      <c r="K45" s="61"/>
      <c r="L45" s="61"/>
      <c r="M45" s="61"/>
      <c r="N45" s="61"/>
      <c r="O45" s="61"/>
      <c r="P45" s="61">
        <v>7.0000000000000001E-3</v>
      </c>
      <c r="Q45" s="61"/>
      <c r="R45" s="62"/>
      <c r="S45" s="61"/>
      <c r="T45" s="61"/>
      <c r="U45" s="61"/>
      <c r="V45" s="61"/>
      <c r="W45" s="62"/>
      <c r="X45" s="29">
        <f>Потребность_!G22</f>
        <v>75</v>
      </c>
      <c r="Y45" s="63">
        <f t="shared" si="0"/>
        <v>15.75</v>
      </c>
      <c r="Z45" s="42">
        <f t="shared" si="1"/>
        <v>0.21</v>
      </c>
      <c r="AA45" s="37"/>
    </row>
    <row r="46" spans="1:27">
      <c r="A46" s="60" t="s">
        <v>106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2"/>
      <c r="S46" s="61"/>
      <c r="T46" s="61"/>
      <c r="U46" s="61"/>
      <c r="V46" s="61"/>
      <c r="W46" s="62"/>
      <c r="X46" s="29">
        <f>Потребность_!G38</f>
        <v>250</v>
      </c>
      <c r="Y46" s="63">
        <f t="shared" si="0"/>
        <v>0</v>
      </c>
      <c r="Z46" s="42">
        <f t="shared" si="1"/>
        <v>0</v>
      </c>
      <c r="AA46" s="37"/>
    </row>
    <row r="47" spans="1:27" ht="15.75" customHeight="1">
      <c r="A47" s="60" t="s">
        <v>84</v>
      </c>
      <c r="B47" s="61"/>
      <c r="C47" s="61"/>
      <c r="D47" s="61"/>
      <c r="E47" s="61">
        <v>5.0000000000000001E-4</v>
      </c>
      <c r="F47" s="61">
        <v>6.9999999999999999E-4</v>
      </c>
      <c r="G47" s="61"/>
      <c r="H47" s="61"/>
      <c r="I47" s="61"/>
      <c r="J47" s="61"/>
      <c r="K47" s="61"/>
      <c r="L47" s="61">
        <v>2.9999999999999997E-4</v>
      </c>
      <c r="M47" s="61">
        <v>5.0000000000000001E-4</v>
      </c>
      <c r="N47" s="61">
        <v>2.0000000000000001E-4</v>
      </c>
      <c r="O47" s="61">
        <v>9.0000000000000006E-5</v>
      </c>
      <c r="P47" s="61"/>
      <c r="Q47" s="61"/>
      <c r="R47" s="62"/>
      <c r="S47" s="61"/>
      <c r="T47" s="61"/>
      <c r="U47" s="61"/>
      <c r="V47" s="61"/>
      <c r="W47" s="62"/>
      <c r="X47" s="29">
        <f>Потребность_!G23</f>
        <v>15</v>
      </c>
      <c r="Y47" s="63">
        <f t="shared" si="0"/>
        <v>0.51524999999999999</v>
      </c>
      <c r="Z47" s="42">
        <f t="shared" si="1"/>
        <v>3.4349999999999999E-2</v>
      </c>
      <c r="AA47" s="37"/>
    </row>
    <row r="48" spans="1:27">
      <c r="A48" s="60" t="s">
        <v>120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  <c r="S48" s="61"/>
      <c r="T48" s="61"/>
      <c r="U48" s="61"/>
      <c r="V48" s="61"/>
      <c r="W48" s="62"/>
      <c r="X48" s="29">
        <f>Потребность_!G42</f>
        <v>225</v>
      </c>
      <c r="Y48" s="63">
        <f t="shared" si="0"/>
        <v>0</v>
      </c>
      <c r="Z48" s="42">
        <f t="shared" si="1"/>
        <v>0</v>
      </c>
      <c r="AA48" s="37"/>
    </row>
    <row r="49" spans="1:27">
      <c r="A49" s="60" t="s">
        <v>78</v>
      </c>
      <c r="B49" s="61"/>
      <c r="C49" s="61"/>
      <c r="D49" s="61"/>
      <c r="E49" s="61"/>
      <c r="F49" s="61">
        <v>9.1000000000000004E-3</v>
      </c>
      <c r="G49" s="61"/>
      <c r="H49" s="61"/>
      <c r="I49" s="61"/>
      <c r="J49" s="61"/>
      <c r="K49" s="61"/>
      <c r="L49" s="61">
        <v>0.01</v>
      </c>
      <c r="M49" s="61"/>
      <c r="N49" s="61"/>
      <c r="O49" s="61"/>
      <c r="P49" s="61"/>
      <c r="Q49" s="61"/>
      <c r="R49" s="62"/>
      <c r="S49" s="61"/>
      <c r="T49" s="61"/>
      <c r="U49" s="61"/>
      <c r="V49" s="61"/>
      <c r="W49" s="62"/>
      <c r="X49" s="29">
        <f>Потребность_!G34</f>
        <v>300</v>
      </c>
      <c r="Y49" s="63">
        <f t="shared" si="0"/>
        <v>85.949999999999989</v>
      </c>
      <c r="Z49" s="42">
        <f t="shared" si="1"/>
        <v>0.28649999999999998</v>
      </c>
      <c r="AA49" s="37"/>
    </row>
    <row r="50" spans="1:27">
      <c r="A50" s="60" t="s">
        <v>87</v>
      </c>
      <c r="B50" s="61"/>
      <c r="C50" s="61"/>
      <c r="D50" s="61"/>
      <c r="E50" s="61"/>
      <c r="F50" s="61"/>
      <c r="G50" s="61"/>
      <c r="H50" s="61">
        <v>4.4999999999999998E-2</v>
      </c>
      <c r="I50" s="61"/>
      <c r="J50" s="61"/>
      <c r="K50" s="61"/>
      <c r="L50" s="61"/>
      <c r="M50" s="61"/>
      <c r="N50" s="61">
        <v>1.24E-2</v>
      </c>
      <c r="O50" s="61"/>
      <c r="P50" s="61"/>
      <c r="Q50" s="61">
        <v>0.06</v>
      </c>
      <c r="R50" s="62"/>
      <c r="S50" s="61"/>
      <c r="T50" s="61"/>
      <c r="U50" s="61"/>
      <c r="V50" s="61"/>
      <c r="W50" s="62"/>
      <c r="X50" s="29">
        <f>Потребность_!G10</f>
        <v>50</v>
      </c>
      <c r="Y50" s="63">
        <f t="shared" si="0"/>
        <v>88.050000000000011</v>
      </c>
      <c r="Z50" s="42">
        <f t="shared" si="1"/>
        <v>1.7610000000000001</v>
      </c>
      <c r="AA50" s="37"/>
    </row>
    <row r="51" spans="1:27">
      <c r="A51" s="67" t="s">
        <v>88</v>
      </c>
      <c r="B51" s="37"/>
      <c r="C51" s="37"/>
      <c r="D51" s="37"/>
      <c r="E51" s="37"/>
      <c r="F51" s="37"/>
      <c r="G51" s="37"/>
      <c r="H51" s="37">
        <v>2.5000000000000001E-2</v>
      </c>
      <c r="I51" s="37"/>
      <c r="J51" s="37"/>
      <c r="K51" s="37"/>
      <c r="L51" s="37"/>
      <c r="M51" s="37"/>
      <c r="N51" s="37"/>
      <c r="O51" s="37"/>
      <c r="P51" s="37"/>
      <c r="Q51" s="37">
        <v>4.4999999999999998E-2</v>
      </c>
      <c r="R51" s="42"/>
      <c r="S51" s="37"/>
      <c r="T51" s="37"/>
      <c r="U51" s="37"/>
      <c r="V51" s="37"/>
      <c r="W51" s="42"/>
      <c r="X51" s="26">
        <f>Потребность_!G11</f>
        <v>60</v>
      </c>
      <c r="Y51" s="63">
        <f t="shared" si="0"/>
        <v>63</v>
      </c>
      <c r="Z51" s="42">
        <f t="shared" si="1"/>
        <v>1.05</v>
      </c>
      <c r="AA51" s="37"/>
    </row>
    <row r="52" spans="1:27">
      <c r="A52" s="67" t="s">
        <v>89</v>
      </c>
      <c r="B52" s="37"/>
      <c r="C52" s="37"/>
      <c r="D52" s="37"/>
      <c r="E52" s="37"/>
      <c r="F52" s="37"/>
      <c r="G52" s="37">
        <v>1E-3</v>
      </c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42"/>
      <c r="S52" s="37"/>
      <c r="T52" s="37"/>
      <c r="U52" s="37"/>
      <c r="V52" s="37"/>
      <c r="W52" s="42"/>
      <c r="X52" s="26">
        <f>Потребность_!G30</f>
        <v>400</v>
      </c>
      <c r="Y52" s="63">
        <f t="shared" si="0"/>
        <v>6</v>
      </c>
      <c r="Z52" s="42">
        <f t="shared" si="1"/>
        <v>1.4999999999999999E-2</v>
      </c>
      <c r="AA52" s="37"/>
    </row>
    <row r="53" spans="1:27">
      <c r="A53" s="67" t="s">
        <v>440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42"/>
      <c r="S53" s="37"/>
      <c r="T53" s="37"/>
      <c r="U53" s="37"/>
      <c r="V53" s="37"/>
      <c r="W53" s="42"/>
      <c r="X53" s="26">
        <f>Потребность_!G68</f>
        <v>132.28</v>
      </c>
      <c r="Y53" s="63">
        <f t="shared" si="0"/>
        <v>0</v>
      </c>
      <c r="Z53" s="42">
        <f t="shared" si="1"/>
        <v>0</v>
      </c>
      <c r="AA53" s="37"/>
    </row>
    <row r="54" spans="1:27">
      <c r="A54" s="67" t="s">
        <v>64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>
        <v>2.6800000000000001E-2</v>
      </c>
      <c r="Q54" s="37"/>
      <c r="R54" s="42"/>
      <c r="S54" s="37"/>
      <c r="T54" s="37"/>
      <c r="U54" s="37"/>
      <c r="V54" s="37"/>
      <c r="W54" s="42"/>
      <c r="X54" s="26">
        <f>Потребность_!G33</f>
        <v>150</v>
      </c>
      <c r="Y54" s="63">
        <f t="shared" si="0"/>
        <v>60.300000000000004</v>
      </c>
      <c r="Z54" s="42">
        <f t="shared" si="1"/>
        <v>0.40200000000000002</v>
      </c>
      <c r="AA54" s="37"/>
    </row>
    <row r="55" spans="1:27">
      <c r="A55" s="7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26"/>
      <c r="Y55" s="72">
        <f>SUM(Y27:Y54)</f>
        <v>2028.4057499999999</v>
      </c>
      <c r="Z55" s="73">
        <f>SUM(Z27:Z54)</f>
        <v>14.766450000000004</v>
      </c>
      <c r="AA55" s="42"/>
    </row>
    <row r="56" spans="1:27">
      <c r="A56" s="74" t="s">
        <v>91</v>
      </c>
      <c r="B56" s="2"/>
      <c r="C56" s="2"/>
      <c r="D56" s="2" t="s">
        <v>468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75"/>
      <c r="T56" s="2"/>
      <c r="U56" s="75"/>
      <c r="V56" s="2"/>
      <c r="W56" s="2"/>
      <c r="X56" s="2"/>
      <c r="Y56" s="2"/>
      <c r="Z56" s="2"/>
      <c r="AA56" s="2"/>
    </row>
    <row r="57" spans="1:27">
      <c r="A57" s="74" t="s">
        <v>92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75"/>
      <c r="T57" s="75" t="s">
        <v>93</v>
      </c>
      <c r="U57" s="75"/>
      <c r="V57" s="6"/>
      <c r="W57" s="6"/>
      <c r="X57" s="6"/>
      <c r="Y57" s="2"/>
      <c r="Z57" s="6" t="s">
        <v>463</v>
      </c>
      <c r="AA57" s="6"/>
    </row>
    <row r="58" spans="1:2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75" t="s">
        <v>94</v>
      </c>
      <c r="U58" s="75"/>
      <c r="V58" s="74" t="s">
        <v>95</v>
      </c>
      <c r="W58" s="2"/>
      <c r="X58" s="2"/>
      <c r="Y58" s="2"/>
      <c r="Z58" s="74" t="s">
        <v>96</v>
      </c>
      <c r="AA58" s="2"/>
    </row>
    <row r="59" spans="1:27">
      <c r="A59" s="7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8B50E8DE-2A80-4068-88C6-C4F2311B0544}" scale="80" fitToPage="1" topLeftCell="A16">
      <selection activeCell="H13" sqref="H13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8:AA18"/>
    <mergeCell ref="D19:J20"/>
    <mergeCell ref="K19:Q20"/>
    <mergeCell ref="R19:U20"/>
    <mergeCell ref="Z19:AA19"/>
    <mergeCell ref="Z20:AA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X21:X23"/>
    <mergeCell ref="Y21:Y23"/>
    <mergeCell ref="S21:S23"/>
    <mergeCell ref="T21:T23"/>
    <mergeCell ref="U21:U23"/>
    <mergeCell ref="V21:V23"/>
    <mergeCell ref="W21:W23"/>
  </mergeCells>
  <printOptions gridLines="1"/>
  <pageMargins left="0" right="0" top="0" bottom="0" header="0.51181102362204689" footer="0.51181102362204689"/>
  <pageSetup paperSize="9" scale="5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2"/>
  <sheetViews>
    <sheetView zoomScale="80" workbookViewId="0">
      <selection activeCell="P3" sqref="P3"/>
    </sheetView>
  </sheetViews>
  <sheetFormatPr defaultColWidth="8.3984375" defaultRowHeight="14.4"/>
  <cols>
    <col min="1" max="1" width="21.19921875" style="1" customWidth="1"/>
    <col min="2" max="2" width="4.5" style="1" customWidth="1"/>
    <col min="3" max="3" width="5.5" style="1" customWidth="1"/>
    <col min="4" max="4" width="8.5" style="1" customWidth="1"/>
    <col min="5" max="5" width="8.19921875" style="1" customWidth="1"/>
    <col min="6" max="6" width="10.09765625" style="1" customWidth="1"/>
    <col min="7" max="7" width="7" style="1" customWidth="1"/>
    <col min="8" max="8" width="6.3984375" style="1" customWidth="1"/>
    <col min="9" max="9" width="3.59765625" style="1" customWidth="1"/>
    <col min="10" max="10" width="4.09765625" style="1" customWidth="1"/>
    <col min="11" max="11" width="12.3984375" style="1" customWidth="1"/>
    <col min="12" max="12" width="12.09765625" style="1" customWidth="1"/>
    <col min="13" max="13" width="11.59765625" style="1" customWidth="1"/>
    <col min="14" max="14" width="11.3984375" style="1" customWidth="1"/>
    <col min="15" max="15" width="10.09765625" style="1" customWidth="1"/>
    <col min="16" max="16" width="10.69921875" style="1" customWidth="1"/>
    <col min="17" max="17" width="8" style="1" customWidth="1"/>
    <col min="18" max="18" width="6.8984375" style="1" customWidth="1"/>
    <col min="19" max="19" width="2.5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.3984375" style="1"/>
    <col min="25" max="25" width="12" style="1" customWidth="1"/>
    <col min="26" max="257" width="8.398437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487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" t="s">
        <v>488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489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/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/>
      <c r="R11" s="2" t="s">
        <v>461</v>
      </c>
      <c r="S11" s="2"/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5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/>
      <c r="T13" s="2"/>
      <c r="U13" s="2" t="s">
        <v>462</v>
      </c>
      <c r="V13" s="2"/>
      <c r="W13" s="2"/>
      <c r="X13" s="28"/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/>
      <c r="V15" s="2" t="s">
        <v>484</v>
      </c>
      <c r="W15" s="2"/>
      <c r="X15" s="28"/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32" t="s">
        <v>34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 t="s">
        <v>35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07" t="s">
        <v>36</v>
      </c>
      <c r="AA18" s="207"/>
    </row>
    <row r="19" spans="1:28">
      <c r="A19" s="33"/>
      <c r="B19" s="38"/>
      <c r="C19" s="39" t="s">
        <v>37</v>
      </c>
      <c r="D19" s="208" t="s">
        <v>38</v>
      </c>
      <c r="E19" s="208"/>
      <c r="F19" s="208"/>
      <c r="G19" s="208"/>
      <c r="H19" s="208"/>
      <c r="I19" s="208"/>
      <c r="J19" s="208"/>
      <c r="K19" s="208" t="s">
        <v>39</v>
      </c>
      <c r="L19" s="208"/>
      <c r="M19" s="208"/>
      <c r="N19" s="208"/>
      <c r="O19" s="208"/>
      <c r="P19" s="208"/>
      <c r="Q19" s="208"/>
      <c r="R19" s="203"/>
      <c r="S19" s="203"/>
      <c r="T19" s="203"/>
      <c r="U19" s="203"/>
      <c r="V19" s="40" t="s">
        <v>41</v>
      </c>
      <c r="W19" s="41"/>
      <c r="X19" s="42"/>
      <c r="Y19" s="42"/>
      <c r="Z19" s="209" t="s">
        <v>42</v>
      </c>
      <c r="AA19" s="209"/>
    </row>
    <row r="20" spans="1:28">
      <c r="A20" s="44"/>
      <c r="B20" s="39"/>
      <c r="C20" s="39" t="s">
        <v>43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3"/>
      <c r="S20" s="203"/>
      <c r="T20" s="203"/>
      <c r="U20" s="203"/>
      <c r="V20" s="45" t="s">
        <v>44</v>
      </c>
      <c r="W20" s="46"/>
      <c r="X20" s="37"/>
      <c r="Y20" s="47"/>
      <c r="Z20" s="210" t="s">
        <v>45</v>
      </c>
      <c r="AA20" s="210"/>
      <c r="AB20" s="49"/>
    </row>
    <row r="21" spans="1:28" ht="15" customHeight="1">
      <c r="A21" s="44" t="s">
        <v>46</v>
      </c>
      <c r="B21" s="39" t="s">
        <v>47</v>
      </c>
      <c r="C21" s="39" t="s">
        <v>48</v>
      </c>
      <c r="D21" s="204" t="s">
        <v>289</v>
      </c>
      <c r="E21" s="204" t="s">
        <v>345</v>
      </c>
      <c r="F21" s="204" t="s">
        <v>339</v>
      </c>
      <c r="G21" s="203"/>
      <c r="H21" s="203" t="s">
        <v>54</v>
      </c>
      <c r="I21" s="203"/>
      <c r="J21" s="203"/>
      <c r="K21" s="218" t="s">
        <v>124</v>
      </c>
      <c r="L21" s="202" t="s">
        <v>98</v>
      </c>
      <c r="M21" s="202" t="s">
        <v>159</v>
      </c>
      <c r="N21" s="202" t="s">
        <v>160</v>
      </c>
      <c r="O21" s="218" t="s">
        <v>128</v>
      </c>
      <c r="P21" s="202" t="s">
        <v>115</v>
      </c>
      <c r="Q21" s="202" t="s">
        <v>54</v>
      </c>
      <c r="R21" s="203"/>
      <c r="S21" s="203"/>
      <c r="T21" s="203"/>
      <c r="U21" s="203"/>
      <c r="V21" s="203"/>
      <c r="W21" s="203"/>
      <c r="X21" s="202" t="s">
        <v>55</v>
      </c>
      <c r="Y21" s="202" t="s">
        <v>56</v>
      </c>
      <c r="Z21" s="51"/>
      <c r="AA21" s="48"/>
    </row>
    <row r="22" spans="1:28">
      <c r="A22" s="44"/>
      <c r="B22" s="39"/>
      <c r="C22" s="39" t="s">
        <v>57</v>
      </c>
      <c r="D22" s="204"/>
      <c r="E22" s="204"/>
      <c r="F22" s="204"/>
      <c r="G22" s="203"/>
      <c r="H22" s="203"/>
      <c r="I22" s="203"/>
      <c r="J22" s="203"/>
      <c r="K22" s="219"/>
      <c r="L22" s="203"/>
      <c r="M22" s="203"/>
      <c r="N22" s="203"/>
      <c r="O22" s="219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33" t="s">
        <v>58</v>
      </c>
      <c r="AA22" s="44" t="s">
        <v>59</v>
      </c>
    </row>
    <row r="23" spans="1:28" ht="86.25" customHeight="1">
      <c r="A23" s="47"/>
      <c r="B23" s="43"/>
      <c r="C23" s="43"/>
      <c r="D23" s="204"/>
      <c r="E23" s="204"/>
      <c r="F23" s="204"/>
      <c r="G23" s="203"/>
      <c r="H23" s="203"/>
      <c r="I23" s="203"/>
      <c r="J23" s="203"/>
      <c r="K23" s="219"/>
      <c r="L23" s="203"/>
      <c r="M23" s="203"/>
      <c r="N23" s="203"/>
      <c r="O23" s="219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47" t="s">
        <v>60</v>
      </c>
      <c r="AA23" s="47" t="s">
        <v>61</v>
      </c>
    </row>
    <row r="24" spans="1:28">
      <c r="A24" s="52">
        <v>1</v>
      </c>
      <c r="B24" s="52">
        <v>2</v>
      </c>
      <c r="C24" s="52">
        <v>3</v>
      </c>
      <c r="D24" s="52">
        <v>4</v>
      </c>
      <c r="E24" s="52">
        <v>5</v>
      </c>
      <c r="F24" s="52">
        <v>6</v>
      </c>
      <c r="G24" s="52">
        <v>7</v>
      </c>
      <c r="H24" s="52">
        <v>8</v>
      </c>
      <c r="I24" s="52">
        <v>10</v>
      </c>
      <c r="J24" s="52">
        <v>11</v>
      </c>
      <c r="K24" s="53">
        <v>12</v>
      </c>
      <c r="L24" s="52">
        <v>13</v>
      </c>
      <c r="M24" s="52">
        <v>14</v>
      </c>
      <c r="N24" s="52">
        <v>15</v>
      </c>
      <c r="O24" s="52">
        <v>16</v>
      </c>
      <c r="P24" s="52">
        <v>17</v>
      </c>
      <c r="Q24" s="52">
        <v>18</v>
      </c>
      <c r="R24" s="52">
        <v>19</v>
      </c>
      <c r="S24" s="52">
        <v>20</v>
      </c>
      <c r="T24" s="52">
        <v>21</v>
      </c>
      <c r="U24" s="52">
        <v>22</v>
      </c>
      <c r="V24" s="52">
        <v>23</v>
      </c>
      <c r="W24" s="54">
        <v>24</v>
      </c>
      <c r="X24" s="54">
        <v>25</v>
      </c>
      <c r="Y24" s="52">
        <v>26</v>
      </c>
      <c r="Z24" s="52">
        <v>27</v>
      </c>
      <c r="AA24" s="52">
        <v>28</v>
      </c>
    </row>
    <row r="25" spans="1:28" ht="27" customHeight="1">
      <c r="A25" s="55" t="s">
        <v>62</v>
      </c>
      <c r="B25" s="56"/>
      <c r="C25" s="56"/>
      <c r="D25" s="44">
        <v>15</v>
      </c>
      <c r="E25" s="57" t="s">
        <v>342</v>
      </c>
      <c r="F25" s="44">
        <v>200</v>
      </c>
      <c r="G25" s="44">
        <v>80</v>
      </c>
      <c r="H25" s="44" t="s">
        <v>330</v>
      </c>
      <c r="I25" s="44"/>
      <c r="J25" s="44"/>
      <c r="K25" s="44">
        <v>60</v>
      </c>
      <c r="L25" s="44">
        <v>200</v>
      </c>
      <c r="M25" s="44">
        <v>150</v>
      </c>
      <c r="N25" s="44">
        <v>90</v>
      </c>
      <c r="O25" s="44">
        <v>20</v>
      </c>
      <c r="P25" s="44">
        <v>200</v>
      </c>
      <c r="Q25" s="44" t="s">
        <v>161</v>
      </c>
      <c r="R25" s="39"/>
      <c r="S25" s="56"/>
      <c r="T25" s="56"/>
      <c r="U25" s="56"/>
      <c r="V25" s="56"/>
      <c r="W25" s="58"/>
      <c r="X25" s="58"/>
      <c r="Y25" s="56"/>
      <c r="Z25" s="42"/>
      <c r="AA25" s="42"/>
    </row>
    <row r="26" spans="1:28">
      <c r="A26" s="59" t="s">
        <v>63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1"/>
      <c r="W26" s="26"/>
      <c r="X26" s="26"/>
      <c r="Y26" s="37"/>
      <c r="Z26" s="42"/>
      <c r="AA26" s="42"/>
    </row>
    <row r="27" spans="1:28" ht="26.4">
      <c r="A27" s="60" t="s">
        <v>137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>
        <v>9.9600000000000001E-3</v>
      </c>
      <c r="O27" s="61"/>
      <c r="P27" s="61"/>
      <c r="Q27" s="61"/>
      <c r="R27" s="62"/>
      <c r="S27" s="61"/>
      <c r="T27" s="61"/>
      <c r="U27" s="61"/>
      <c r="V27" s="61"/>
      <c r="W27" s="62"/>
      <c r="X27" s="29">
        <f>Потребность_!G44</f>
        <v>320</v>
      </c>
      <c r="Y27" s="63">
        <f t="shared" ref="Y27:Y57" si="0">X27*Z27</f>
        <v>47.808</v>
      </c>
      <c r="Z27" s="42">
        <f t="shared" ref="Z27:Z57" si="1">SUM(D27:W27)*$H$12</f>
        <v>0.14940000000000001</v>
      </c>
      <c r="AA27" s="37"/>
    </row>
    <row r="28" spans="1:28">
      <c r="A28" s="60" t="s">
        <v>162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85">
        <v>7.4999999999999997E-2</v>
      </c>
      <c r="N28" s="61"/>
      <c r="O28" s="61"/>
      <c r="P28" s="61"/>
      <c r="Q28" s="61"/>
      <c r="R28" s="62"/>
      <c r="S28" s="61"/>
      <c r="T28" s="61"/>
      <c r="U28" s="61"/>
      <c r="V28" s="61"/>
      <c r="W28" s="62"/>
      <c r="X28" s="89">
        <f>Потребность_!G25</f>
        <v>48</v>
      </c>
      <c r="Y28" s="63">
        <f t="shared" si="0"/>
        <v>54</v>
      </c>
      <c r="Z28" s="42">
        <f t="shared" si="1"/>
        <v>1.125</v>
      </c>
      <c r="AA28" s="37"/>
    </row>
    <row r="29" spans="1:28">
      <c r="A29" s="60" t="s">
        <v>66</v>
      </c>
      <c r="B29" s="61"/>
      <c r="C29" s="61"/>
      <c r="D29" s="61"/>
      <c r="E29" s="61"/>
      <c r="F29" s="61"/>
      <c r="G29" s="61"/>
      <c r="H29" s="61"/>
      <c r="I29" s="61"/>
      <c r="J29" s="61"/>
      <c r="K29" s="61">
        <v>4.6300000000000001E-2</v>
      </c>
      <c r="L29" s="61">
        <v>2.6880000000000001E-2</v>
      </c>
      <c r="M29" s="61"/>
      <c r="N29" s="61"/>
      <c r="O29" s="61"/>
      <c r="P29" s="61"/>
      <c r="Q29" s="61"/>
      <c r="R29" s="62"/>
      <c r="S29" s="61"/>
      <c r="T29" s="61"/>
      <c r="U29" s="61"/>
      <c r="V29" s="61"/>
      <c r="W29" s="62"/>
      <c r="X29" s="29">
        <f>Потребность_!G5</f>
        <v>60</v>
      </c>
      <c r="Y29" s="63">
        <f t="shared" si="0"/>
        <v>65.861999999999995</v>
      </c>
      <c r="Z29" s="42">
        <f t="shared" si="1"/>
        <v>1.0976999999999999</v>
      </c>
      <c r="AA29" s="37"/>
    </row>
    <row r="30" spans="1:28">
      <c r="A30" s="60" t="s">
        <v>67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0.02</v>
      </c>
      <c r="M30" s="61"/>
      <c r="N30" s="61"/>
      <c r="O30" s="61"/>
      <c r="P30" s="61"/>
      <c r="Q30" s="61"/>
      <c r="R30" s="62"/>
      <c r="S30" s="61"/>
      <c r="T30" s="61"/>
      <c r="U30" s="61"/>
      <c r="V30" s="61"/>
      <c r="W30" s="62"/>
      <c r="X30" s="29">
        <f>Потребность_!G6</f>
        <v>60</v>
      </c>
      <c r="Y30" s="63">
        <f t="shared" si="0"/>
        <v>18</v>
      </c>
      <c r="Z30" s="42">
        <f t="shared" si="1"/>
        <v>0.3</v>
      </c>
      <c r="AA30" s="37"/>
    </row>
    <row r="31" spans="1:28">
      <c r="A31" s="60" t="s">
        <v>68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0.01</v>
      </c>
      <c r="M31" s="61"/>
      <c r="N31" s="61"/>
      <c r="O31" s="61">
        <v>1E-3</v>
      </c>
      <c r="P31" s="61"/>
      <c r="Q31" s="61"/>
      <c r="R31" s="62"/>
      <c r="S31" s="61"/>
      <c r="T31" s="61"/>
      <c r="U31" s="61"/>
      <c r="V31" s="61"/>
      <c r="W31" s="62"/>
      <c r="X31" s="29">
        <f>Потребность_!G7</f>
        <v>55</v>
      </c>
      <c r="Y31" s="63">
        <f t="shared" si="0"/>
        <v>9.0749999999999993</v>
      </c>
      <c r="Z31" s="42">
        <f t="shared" si="1"/>
        <v>0.16499999999999998</v>
      </c>
      <c r="AA31" s="37"/>
    </row>
    <row r="32" spans="1:28">
      <c r="A32" s="60" t="s">
        <v>90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>
        <v>4.0000000000000003E-5</v>
      </c>
      <c r="M32" s="61"/>
      <c r="N32" s="61"/>
      <c r="O32" s="61"/>
      <c r="P32" s="61"/>
      <c r="Q32" s="61"/>
      <c r="R32" s="62"/>
      <c r="S32" s="61"/>
      <c r="T32" s="61"/>
      <c r="U32" s="61"/>
      <c r="V32" s="61"/>
      <c r="W32" s="62"/>
      <c r="X32" s="29">
        <f>Потребность_!G36</f>
        <v>1000</v>
      </c>
      <c r="Y32" s="63">
        <f t="shared" si="0"/>
        <v>0.60000000000000009</v>
      </c>
      <c r="Z32" s="42">
        <f t="shared" si="1"/>
        <v>6.0000000000000006E-4</v>
      </c>
      <c r="AA32" s="37"/>
    </row>
    <row r="33" spans="1:27">
      <c r="A33" s="82" t="s">
        <v>106</v>
      </c>
      <c r="B33" s="61"/>
      <c r="C33" s="61"/>
      <c r="D33" s="61"/>
      <c r="E33" s="61"/>
      <c r="F33" s="61"/>
      <c r="G33" s="61"/>
      <c r="H33" s="61"/>
      <c r="I33" s="61"/>
      <c r="J33" s="61"/>
      <c r="K33" s="61">
        <v>5.1999999999999998E-3</v>
      </c>
      <c r="L33" s="61"/>
      <c r="M33" s="61"/>
      <c r="N33" s="61"/>
      <c r="O33" s="61"/>
      <c r="P33" s="61"/>
      <c r="Q33" s="61"/>
      <c r="R33" s="62"/>
      <c r="S33" s="61"/>
      <c r="T33" s="61"/>
      <c r="U33" s="61"/>
      <c r="V33" s="61"/>
      <c r="W33" s="62"/>
      <c r="X33" s="29">
        <f>Потребность_!G38</f>
        <v>250</v>
      </c>
      <c r="Y33" s="63">
        <f t="shared" si="0"/>
        <v>19.5</v>
      </c>
      <c r="Z33" s="42">
        <f t="shared" si="1"/>
        <v>7.8E-2</v>
      </c>
      <c r="AA33" s="37"/>
    </row>
    <row r="34" spans="1:27">
      <c r="A34" s="96" t="s">
        <v>253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>
        <v>3.5000000000000003E-2</v>
      </c>
      <c r="M34" s="61"/>
      <c r="N34" s="61"/>
      <c r="O34" s="61"/>
      <c r="P34" s="61"/>
      <c r="Q34" s="61"/>
      <c r="R34" s="62"/>
      <c r="S34" s="61"/>
      <c r="T34" s="61"/>
      <c r="U34" s="61"/>
      <c r="V34" s="61"/>
      <c r="W34" s="62"/>
      <c r="X34" s="29">
        <f>Потребность_!G28</f>
        <v>55</v>
      </c>
      <c r="Y34" s="63">
        <f t="shared" si="0"/>
        <v>28.875</v>
      </c>
      <c r="Z34" s="42">
        <f t="shared" si="1"/>
        <v>0.52500000000000002</v>
      </c>
      <c r="AA34" s="37"/>
    </row>
    <row r="35" spans="1:27">
      <c r="A35" s="60" t="s">
        <v>72</v>
      </c>
      <c r="B35" s="61"/>
      <c r="C35" s="61"/>
      <c r="D35" s="61"/>
      <c r="E35" s="61"/>
      <c r="F35" s="61"/>
      <c r="G35" s="61"/>
      <c r="H35" s="61"/>
      <c r="I35" s="61"/>
      <c r="J35" s="61"/>
      <c r="K35" s="61">
        <v>3.5999999999999999E-3</v>
      </c>
      <c r="L35" s="61">
        <v>4.0000000000000001E-3</v>
      </c>
      <c r="M35" s="61"/>
      <c r="N35" s="61"/>
      <c r="O35" s="61"/>
      <c r="P35" s="61"/>
      <c r="Q35" s="61"/>
      <c r="R35" s="62"/>
      <c r="S35" s="61"/>
      <c r="T35" s="61"/>
      <c r="U35" s="61"/>
      <c r="V35" s="61"/>
      <c r="W35" s="62"/>
      <c r="X35" s="29">
        <f>Потребность_!G27</f>
        <v>120</v>
      </c>
      <c r="Y35" s="63">
        <f t="shared" si="0"/>
        <v>13.68</v>
      </c>
      <c r="Z35" s="42">
        <f t="shared" si="1"/>
        <v>0.114</v>
      </c>
      <c r="AA35" s="37"/>
    </row>
    <row r="36" spans="1:27">
      <c r="A36" s="60" t="s">
        <v>73</v>
      </c>
      <c r="B36" s="61"/>
      <c r="C36" s="61"/>
      <c r="D36" s="61"/>
      <c r="E36" s="61">
        <v>4.0000000000000001E-3</v>
      </c>
      <c r="F36" s="61"/>
      <c r="G36" s="61"/>
      <c r="H36" s="61"/>
      <c r="I36" s="61"/>
      <c r="J36" s="61"/>
      <c r="K36" s="61"/>
      <c r="L36" s="61"/>
      <c r="M36" s="61"/>
      <c r="N36" s="61">
        <v>5.0000000000000001E-3</v>
      </c>
      <c r="O36" s="61">
        <v>5.9999999999999995E-4</v>
      </c>
      <c r="P36" s="61"/>
      <c r="Q36" s="61"/>
      <c r="R36" s="62"/>
      <c r="S36" s="61"/>
      <c r="T36" s="61"/>
      <c r="U36" s="61"/>
      <c r="V36" s="61"/>
      <c r="W36" s="62"/>
      <c r="X36" s="29">
        <f>Потребность_!G12</f>
        <v>950</v>
      </c>
      <c r="Y36" s="63">
        <f t="shared" si="0"/>
        <v>136.80000000000001</v>
      </c>
      <c r="Z36" s="42">
        <f t="shared" si="1"/>
        <v>0.14400000000000002</v>
      </c>
      <c r="AA36" s="37"/>
    </row>
    <row r="37" spans="1:27">
      <c r="A37" s="60" t="s">
        <v>74</v>
      </c>
      <c r="B37" s="61"/>
      <c r="C37" s="61"/>
      <c r="D37" s="61"/>
      <c r="E37" s="61">
        <v>0.05</v>
      </c>
      <c r="F37" s="61">
        <v>0.1</v>
      </c>
      <c r="G37" s="61"/>
      <c r="H37" s="61"/>
      <c r="I37" s="61"/>
      <c r="J37" s="61"/>
      <c r="K37" s="61"/>
      <c r="L37" s="61"/>
      <c r="M37" s="61"/>
      <c r="N37" s="61">
        <v>2.0760000000000001E-2</v>
      </c>
      <c r="O37" s="61"/>
      <c r="P37" s="61"/>
      <c r="Q37" s="61"/>
      <c r="R37" s="62"/>
      <c r="S37" s="61"/>
      <c r="T37" s="61"/>
      <c r="U37" s="61"/>
      <c r="V37" s="61"/>
      <c r="W37" s="62"/>
      <c r="X37" s="29">
        <f>Потребность_!G13</f>
        <v>75</v>
      </c>
      <c r="Y37" s="63">
        <f t="shared" si="0"/>
        <v>192.10500000000002</v>
      </c>
      <c r="Z37" s="42">
        <f t="shared" si="1"/>
        <v>2.5614000000000003</v>
      </c>
      <c r="AA37" s="37"/>
    </row>
    <row r="38" spans="1:27">
      <c r="A38" s="60" t="s">
        <v>75</v>
      </c>
      <c r="B38" s="61"/>
      <c r="C38" s="61"/>
      <c r="D38" s="61"/>
      <c r="E38" s="61"/>
      <c r="F38" s="61"/>
      <c r="G38" s="61"/>
      <c r="H38" s="61"/>
      <c r="I38" s="61"/>
      <c r="J38" s="61"/>
      <c r="K38" s="61">
        <v>1.89E-2</v>
      </c>
      <c r="L38" s="61">
        <v>1.2500000000000001E-2</v>
      </c>
      <c r="M38" s="61"/>
      <c r="N38" s="61"/>
      <c r="O38" s="61">
        <v>2E-3</v>
      </c>
      <c r="P38" s="61"/>
      <c r="Q38" s="61"/>
      <c r="R38" s="62"/>
      <c r="S38" s="61"/>
      <c r="T38" s="61"/>
      <c r="U38" s="61"/>
      <c r="V38" s="61"/>
      <c r="W38" s="62"/>
      <c r="X38" s="29">
        <f>Потребность_!G8</f>
        <v>60</v>
      </c>
      <c r="Y38" s="63">
        <f t="shared" si="0"/>
        <v>30.06</v>
      </c>
      <c r="Z38" s="42">
        <f t="shared" si="1"/>
        <v>0.501</v>
      </c>
      <c r="AA38" s="37"/>
    </row>
    <row r="39" spans="1:27">
      <c r="A39" s="60" t="s">
        <v>76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>
        <v>1E-3</v>
      </c>
      <c r="P39" s="61"/>
      <c r="Q39" s="61"/>
      <c r="R39" s="62"/>
      <c r="S39" s="61"/>
      <c r="T39" s="61"/>
      <c r="U39" s="61"/>
      <c r="V39" s="61"/>
      <c r="W39" s="62"/>
      <c r="X39" s="29">
        <f>Потребность_!G31</f>
        <v>32</v>
      </c>
      <c r="Y39" s="63">
        <f t="shared" si="0"/>
        <v>0.48</v>
      </c>
      <c r="Z39" s="42">
        <f t="shared" si="1"/>
        <v>1.4999999999999999E-2</v>
      </c>
      <c r="AA39" s="37"/>
    </row>
    <row r="40" spans="1:27" ht="26.4">
      <c r="A40" s="96" t="s">
        <v>254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>
        <v>0.05</v>
      </c>
      <c r="O40" s="61"/>
      <c r="P40" s="61"/>
      <c r="Q40" s="61"/>
      <c r="R40" s="62"/>
      <c r="S40" s="61"/>
      <c r="T40" s="61"/>
      <c r="U40" s="61"/>
      <c r="V40" s="61"/>
      <c r="W40" s="62"/>
      <c r="X40" s="29">
        <f>Потребность_!G17</f>
        <v>666.05</v>
      </c>
      <c r="Y40" s="63">
        <f t="shared" si="0"/>
        <v>499.53749999999997</v>
      </c>
      <c r="Z40" s="42">
        <f t="shared" si="1"/>
        <v>0.75</v>
      </c>
      <c r="AA40" s="37"/>
    </row>
    <row r="41" spans="1:27">
      <c r="A41" s="82" t="s">
        <v>163</v>
      </c>
      <c r="B41" s="61"/>
      <c r="C41" s="61"/>
      <c r="D41" s="61"/>
      <c r="E41" s="61"/>
      <c r="F41" s="61"/>
      <c r="G41" s="61"/>
      <c r="H41" s="61"/>
      <c r="I41" s="61"/>
      <c r="J41" s="61"/>
      <c r="K41" s="61">
        <v>1.5800000000000002E-2</v>
      </c>
      <c r="L41" s="61"/>
      <c r="M41" s="61"/>
      <c r="N41" s="61"/>
      <c r="O41" s="61"/>
      <c r="P41" s="61"/>
      <c r="Q41" s="61"/>
      <c r="R41" s="62"/>
      <c r="S41" s="61"/>
      <c r="T41" s="61"/>
      <c r="U41" s="61"/>
      <c r="V41" s="61"/>
      <c r="W41" s="62"/>
      <c r="X41" s="29">
        <f>Потребность_!G9</f>
        <v>134</v>
      </c>
      <c r="Y41" s="63">
        <f t="shared" si="0"/>
        <v>31.758000000000003</v>
      </c>
      <c r="Z41" s="42">
        <f t="shared" si="1"/>
        <v>0.23700000000000002</v>
      </c>
      <c r="AA41" s="37"/>
    </row>
    <row r="42" spans="1:27">
      <c r="A42" s="60" t="s">
        <v>78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>
        <v>0.01</v>
      </c>
      <c r="M42" s="61"/>
      <c r="N42" s="61"/>
      <c r="O42" s="61"/>
      <c r="P42" s="61"/>
      <c r="Q42" s="61"/>
      <c r="R42" s="62"/>
      <c r="S42" s="61"/>
      <c r="T42" s="61"/>
      <c r="U42" s="61"/>
      <c r="V42" s="61"/>
      <c r="W42" s="62"/>
      <c r="X42" s="29">
        <f>Потребность_!G34</f>
        <v>300</v>
      </c>
      <c r="Y42" s="63">
        <f t="shared" si="0"/>
        <v>45</v>
      </c>
      <c r="Z42" s="42">
        <f t="shared" si="1"/>
        <v>0.15</v>
      </c>
      <c r="AA42" s="37"/>
    </row>
    <row r="43" spans="1:27">
      <c r="A43" s="60" t="s">
        <v>85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>
        <v>5.0000000000000001E-4</v>
      </c>
      <c r="M43" s="61"/>
      <c r="N43" s="61"/>
      <c r="O43" s="61">
        <v>5.0000000000000002E-5</v>
      </c>
      <c r="P43" s="61"/>
      <c r="Q43" s="61"/>
      <c r="R43" s="62"/>
      <c r="S43" s="61"/>
      <c r="T43" s="61"/>
      <c r="U43" s="61"/>
      <c r="V43" s="61"/>
      <c r="W43" s="62"/>
      <c r="X43" s="89">
        <f>Потребность_!G37</f>
        <v>1100</v>
      </c>
      <c r="Y43" s="63">
        <f t="shared" si="0"/>
        <v>9.0750000000000011</v>
      </c>
      <c r="Z43" s="42">
        <f t="shared" si="1"/>
        <v>8.2500000000000004E-3</v>
      </c>
      <c r="AA43" s="37"/>
    </row>
    <row r="44" spans="1:27">
      <c r="A44" s="60" t="s">
        <v>81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2"/>
      <c r="S44" s="61"/>
      <c r="T44" s="61"/>
      <c r="U44" s="61"/>
      <c r="V44" s="61"/>
      <c r="W44" s="62"/>
      <c r="X44" s="29">
        <f>Потребность_!G21</f>
        <v>100</v>
      </c>
      <c r="Y44" s="63">
        <f t="shared" si="0"/>
        <v>0</v>
      </c>
      <c r="Z44" s="42">
        <f t="shared" si="1"/>
        <v>0</v>
      </c>
      <c r="AA44" s="37"/>
    </row>
    <row r="45" spans="1:27">
      <c r="A45" s="60" t="s">
        <v>82</v>
      </c>
      <c r="B45" s="61"/>
      <c r="C45" s="61"/>
      <c r="D45" s="61"/>
      <c r="E45" s="61">
        <v>3.0000000000000001E-3</v>
      </c>
      <c r="F45" s="61">
        <v>7.0000000000000001E-3</v>
      </c>
      <c r="G45" s="61"/>
      <c r="H45" s="61"/>
      <c r="I45" s="61"/>
      <c r="J45" s="61"/>
      <c r="K45" s="61"/>
      <c r="L45" s="61">
        <v>2E-3</v>
      </c>
      <c r="M45" s="61"/>
      <c r="N45" s="61"/>
      <c r="O45" s="61">
        <v>5.0000000000000001E-4</v>
      </c>
      <c r="P45" s="61">
        <v>7.0000000000000001E-3</v>
      </c>
      <c r="Q45" s="61"/>
      <c r="R45" s="62"/>
      <c r="S45" s="61"/>
      <c r="T45" s="61"/>
      <c r="U45" s="61"/>
      <c r="V45" s="61"/>
      <c r="W45" s="62"/>
      <c r="X45" s="29">
        <f>Потребность_!G22</f>
        <v>75</v>
      </c>
      <c r="Y45" s="63">
        <f t="shared" si="0"/>
        <v>21.9375</v>
      </c>
      <c r="Z45" s="42">
        <f t="shared" si="1"/>
        <v>0.29249999999999998</v>
      </c>
      <c r="AA45" s="37"/>
    </row>
    <row r="46" spans="1:27">
      <c r="A46" s="60" t="s">
        <v>110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>
        <v>4.3520000000000003E-2</v>
      </c>
      <c r="M46" s="61"/>
      <c r="N46" s="61"/>
      <c r="O46" s="61"/>
      <c r="P46" s="61"/>
      <c r="Q46" s="61"/>
      <c r="R46" s="62"/>
      <c r="S46" s="61"/>
      <c r="T46" s="61"/>
      <c r="U46" s="61"/>
      <c r="V46" s="61"/>
      <c r="W46" s="62"/>
      <c r="X46" s="29">
        <f>Потребность_!G39</f>
        <v>50</v>
      </c>
      <c r="Y46" s="63">
        <f t="shared" si="0"/>
        <v>32.64</v>
      </c>
      <c r="Z46" s="42">
        <f t="shared" si="1"/>
        <v>0.65280000000000005</v>
      </c>
      <c r="AA46" s="37"/>
    </row>
    <row r="47" spans="1:27">
      <c r="A47" s="60" t="s">
        <v>84</v>
      </c>
      <c r="B47" s="61"/>
      <c r="C47" s="61"/>
      <c r="D47" s="61"/>
      <c r="E47" s="61">
        <v>1E-3</v>
      </c>
      <c r="F47" s="61"/>
      <c r="G47" s="61"/>
      <c r="H47" s="61"/>
      <c r="I47" s="61"/>
      <c r="J47" s="61"/>
      <c r="K47" s="61">
        <v>1E-4</v>
      </c>
      <c r="L47" s="61">
        <v>2.9999999999999997E-4</v>
      </c>
      <c r="M47" s="61">
        <v>5.0000000000000001E-4</v>
      </c>
      <c r="N47" s="61">
        <v>2.4000000000000001E-4</v>
      </c>
      <c r="O47" s="85"/>
      <c r="P47" s="61"/>
      <c r="Q47" s="61"/>
      <c r="R47" s="62"/>
      <c r="S47" s="61"/>
      <c r="T47" s="61"/>
      <c r="U47" s="61"/>
      <c r="V47" s="61"/>
      <c r="W47" s="62"/>
      <c r="X47" s="29">
        <f>Потребность_!G23</f>
        <v>15</v>
      </c>
      <c r="Y47" s="63">
        <f t="shared" si="0"/>
        <v>0.48149999999999993</v>
      </c>
      <c r="Z47" s="42">
        <f t="shared" si="1"/>
        <v>3.2099999999999997E-2</v>
      </c>
      <c r="AA47" s="37"/>
    </row>
    <row r="48" spans="1:27">
      <c r="A48" s="60" t="s">
        <v>164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>
        <v>2.0000000000000002E-5</v>
      </c>
      <c r="M48" s="61"/>
      <c r="N48" s="61"/>
      <c r="O48" s="61"/>
      <c r="P48" s="61"/>
      <c r="Q48" s="61"/>
      <c r="R48" s="62"/>
      <c r="S48" s="61"/>
      <c r="T48" s="61"/>
      <c r="U48" s="61"/>
      <c r="V48" s="61"/>
      <c r="W48" s="62"/>
      <c r="X48" s="29">
        <f>Потребность_!G41</f>
        <v>550</v>
      </c>
      <c r="Y48" s="63">
        <f t="shared" si="0"/>
        <v>0.16500000000000001</v>
      </c>
      <c r="Z48" s="42">
        <f t="shared" si="1"/>
        <v>3.0000000000000003E-4</v>
      </c>
      <c r="AA48" s="37"/>
    </row>
    <row r="49" spans="1:27">
      <c r="A49" s="60" t="s">
        <v>86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86">
        <v>6.0000000000000001E-3</v>
      </c>
      <c r="M49" s="61"/>
      <c r="N49" s="61"/>
      <c r="O49" s="61">
        <v>4.0000000000000001E-3</v>
      </c>
      <c r="P49" s="61"/>
      <c r="Q49" s="61"/>
      <c r="R49" s="62"/>
      <c r="S49" s="61"/>
      <c r="T49" s="61"/>
      <c r="U49" s="61"/>
      <c r="V49" s="61"/>
      <c r="W49" s="62"/>
      <c r="X49" s="29">
        <f>Потребность_!G29</f>
        <v>200</v>
      </c>
      <c r="Y49" s="63">
        <f t="shared" si="0"/>
        <v>30</v>
      </c>
      <c r="Z49" s="42">
        <f t="shared" si="1"/>
        <v>0.15</v>
      </c>
      <c r="AA49" s="37"/>
    </row>
    <row r="50" spans="1:27">
      <c r="A50" s="60" t="s">
        <v>87</v>
      </c>
      <c r="B50" s="61"/>
      <c r="C50" s="61"/>
      <c r="D50" s="61"/>
      <c r="E50" s="61"/>
      <c r="F50" s="61"/>
      <c r="G50" s="61"/>
      <c r="H50" s="61">
        <v>4.4999999999999998E-2</v>
      </c>
      <c r="I50" s="61"/>
      <c r="J50" s="61"/>
      <c r="K50" s="61"/>
      <c r="L50" s="61"/>
      <c r="M50" s="61"/>
      <c r="N50" s="61">
        <v>1.7160000000000002E-2</v>
      </c>
      <c r="O50" s="61"/>
      <c r="P50" s="61"/>
      <c r="Q50" s="61">
        <v>0.03</v>
      </c>
      <c r="R50" s="62"/>
      <c r="S50" s="61"/>
      <c r="T50" s="61"/>
      <c r="U50" s="61"/>
      <c r="V50" s="61"/>
      <c r="W50" s="62"/>
      <c r="X50" s="29">
        <f>Потребность_!G10</f>
        <v>50</v>
      </c>
      <c r="Y50" s="63">
        <f t="shared" si="0"/>
        <v>69.11999999999999</v>
      </c>
      <c r="Z50" s="42">
        <f t="shared" si="1"/>
        <v>1.3823999999999999</v>
      </c>
      <c r="AA50" s="37"/>
    </row>
    <row r="51" spans="1:27">
      <c r="A51" s="67" t="s">
        <v>88</v>
      </c>
      <c r="B51" s="37"/>
      <c r="C51" s="37"/>
      <c r="D51" s="37"/>
      <c r="E51" s="37"/>
      <c r="F51" s="37"/>
      <c r="G51" s="37"/>
      <c r="H51" s="37">
        <v>2.5000000000000001E-2</v>
      </c>
      <c r="I51" s="37"/>
      <c r="J51" s="37"/>
      <c r="K51" s="37"/>
      <c r="L51" s="37"/>
      <c r="M51" s="37"/>
      <c r="N51" s="37"/>
      <c r="O51" s="37"/>
      <c r="P51" s="37"/>
      <c r="Q51" s="37">
        <v>1.4999999999999999E-2</v>
      </c>
      <c r="R51" s="42"/>
      <c r="S51" s="37"/>
      <c r="T51" s="37"/>
      <c r="U51" s="37"/>
      <c r="V51" s="37"/>
      <c r="W51" s="42"/>
      <c r="X51" s="26">
        <f>Потребность_!G11</f>
        <v>60</v>
      </c>
      <c r="Y51" s="63">
        <f t="shared" si="0"/>
        <v>36</v>
      </c>
      <c r="Z51" s="42">
        <f t="shared" si="1"/>
        <v>0.6</v>
      </c>
      <c r="AA51" s="37"/>
    </row>
    <row r="52" spans="1:27">
      <c r="A52" s="67" t="s">
        <v>89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42"/>
      <c r="S52" s="37"/>
      <c r="T52" s="37"/>
      <c r="U52" s="37"/>
      <c r="V52" s="37"/>
      <c r="W52" s="42"/>
      <c r="X52" s="26">
        <f>Потребность_!G30</f>
        <v>400</v>
      </c>
      <c r="Y52" s="63">
        <f t="shared" si="0"/>
        <v>0</v>
      </c>
      <c r="Z52" s="42">
        <f t="shared" si="1"/>
        <v>0</v>
      </c>
      <c r="AA52" s="37"/>
    </row>
    <row r="53" spans="1:27">
      <c r="A53" s="67" t="s">
        <v>123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>
        <v>4.5199999999999997E-2</v>
      </c>
      <c r="Q53" s="37"/>
      <c r="R53" s="42"/>
      <c r="S53" s="37"/>
      <c r="T53" s="37"/>
      <c r="U53" s="37"/>
      <c r="V53" s="37"/>
      <c r="W53" s="42"/>
      <c r="X53" s="26">
        <f>Потребность_!G14</f>
        <v>125</v>
      </c>
      <c r="Y53" s="63">
        <f t="shared" si="0"/>
        <v>84.749999999999986</v>
      </c>
      <c r="Z53" s="42">
        <f t="shared" si="1"/>
        <v>0.67799999999999994</v>
      </c>
      <c r="AA53" s="37"/>
    </row>
    <row r="54" spans="1:27">
      <c r="A54" s="67" t="s">
        <v>289</v>
      </c>
      <c r="B54" s="37"/>
      <c r="C54" s="37"/>
      <c r="D54" s="37">
        <v>1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42"/>
      <c r="S54" s="37"/>
      <c r="T54" s="37"/>
      <c r="U54" s="37"/>
      <c r="V54" s="37"/>
      <c r="W54" s="42"/>
      <c r="X54" s="26">
        <f>Потребность_!G65</f>
        <v>36</v>
      </c>
      <c r="Y54" s="63">
        <f t="shared" si="0"/>
        <v>540</v>
      </c>
      <c r="Z54" s="42">
        <f t="shared" si="1"/>
        <v>15</v>
      </c>
      <c r="AA54" s="37"/>
    </row>
    <row r="55" spans="1:27">
      <c r="A55" s="67" t="s">
        <v>144</v>
      </c>
      <c r="B55" s="37"/>
      <c r="C55" s="37"/>
      <c r="D55" s="37"/>
      <c r="E55" s="37">
        <v>3.7999999999999999E-2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42"/>
      <c r="S55" s="37"/>
      <c r="T55" s="37"/>
      <c r="U55" s="37"/>
      <c r="V55" s="37"/>
      <c r="W55" s="42"/>
      <c r="X55" s="134">
        <f>Потребность_!G24</f>
        <v>45</v>
      </c>
      <c r="Y55" s="63">
        <f t="shared" si="0"/>
        <v>25.65</v>
      </c>
      <c r="Z55" s="42">
        <f t="shared" si="1"/>
        <v>0.56999999999999995</v>
      </c>
      <c r="AA55" s="37"/>
    </row>
    <row r="56" spans="1:27">
      <c r="A56" s="67" t="s">
        <v>265</v>
      </c>
      <c r="B56" s="37"/>
      <c r="C56" s="37"/>
      <c r="D56" s="37"/>
      <c r="E56" s="37"/>
      <c r="F56" s="37">
        <v>5.0000000000000001E-3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42"/>
      <c r="S56" s="37"/>
      <c r="T56" s="37"/>
      <c r="U56" s="37"/>
      <c r="V56" s="37"/>
      <c r="W56" s="42"/>
      <c r="X56" s="134">
        <f>Потребность_!G66</f>
        <v>450</v>
      </c>
      <c r="Y56" s="63">
        <f t="shared" si="0"/>
        <v>33.75</v>
      </c>
      <c r="Z56" s="42">
        <f t="shared" si="1"/>
        <v>7.4999999999999997E-2</v>
      </c>
      <c r="AA56" s="37"/>
    </row>
    <row r="57" spans="1:27">
      <c r="A57" s="67" t="s">
        <v>259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42"/>
      <c r="S57" s="37"/>
      <c r="T57" s="37"/>
      <c r="U57" s="37"/>
      <c r="V57" s="37"/>
      <c r="W57" s="42"/>
      <c r="X57" s="26">
        <f>Потребность_!G16</f>
        <v>780</v>
      </c>
      <c r="Y57" s="63">
        <f t="shared" si="0"/>
        <v>0</v>
      </c>
      <c r="Z57" s="42">
        <f t="shared" si="1"/>
        <v>0</v>
      </c>
      <c r="AA57" s="37"/>
    </row>
    <row r="58" spans="1:27">
      <c r="A58" s="7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26"/>
      <c r="Y58" s="72">
        <f>SUM(Y27:Y57)</f>
        <v>2076.7094999999999</v>
      </c>
      <c r="Z58" s="73">
        <f>SUM(Z27:Z57)</f>
        <v>27.35445</v>
      </c>
      <c r="AA58" s="42"/>
    </row>
    <row r="59" spans="1:27">
      <c r="A59" s="74" t="s">
        <v>91</v>
      </c>
      <c r="B59" s="2"/>
      <c r="C59" s="2"/>
      <c r="D59" s="2" t="s">
        <v>464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75"/>
      <c r="T59" s="2"/>
      <c r="U59" s="75"/>
      <c r="V59" s="2"/>
      <c r="W59" s="2"/>
      <c r="X59" s="2"/>
      <c r="Y59" s="2"/>
      <c r="Z59" s="2"/>
      <c r="AA59" s="2"/>
    </row>
    <row r="60" spans="1:27">
      <c r="A60" s="74" t="s">
        <v>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75"/>
      <c r="T60" s="75" t="s">
        <v>93</v>
      </c>
      <c r="U60" s="75"/>
      <c r="V60" s="6"/>
      <c r="W60" s="6"/>
      <c r="X60" s="6"/>
      <c r="Y60" s="2"/>
      <c r="Z60" s="6" t="s">
        <v>463</v>
      </c>
      <c r="AA60" s="6"/>
    </row>
    <row r="61" spans="1:27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75" t="s">
        <v>94</v>
      </c>
      <c r="U61" s="75"/>
      <c r="V61" s="74" t="s">
        <v>95</v>
      </c>
      <c r="W61" s="2"/>
      <c r="X61" s="2"/>
      <c r="Y61" s="2"/>
      <c r="Z61" s="74" t="s">
        <v>96</v>
      </c>
      <c r="AA61" s="2"/>
    </row>
    <row r="62" spans="1:27">
      <c r="A62" s="7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</sheetData>
  <customSheetViews>
    <customSheetView guid="{8B50E8DE-2A80-4068-88C6-C4F2311B0544}" scale="80" fitToPage="1" topLeftCell="A17">
      <selection activeCell="F53" sqref="F53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8:AA18"/>
    <mergeCell ref="D19:J20"/>
    <mergeCell ref="K19:Q20"/>
    <mergeCell ref="R19:U20"/>
    <mergeCell ref="Z19:AA19"/>
    <mergeCell ref="Z20:AA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X21:X23"/>
    <mergeCell ref="Y21:Y23"/>
    <mergeCell ref="S21:S23"/>
    <mergeCell ref="T21:T23"/>
    <mergeCell ref="U21:U23"/>
    <mergeCell ref="V21:V23"/>
    <mergeCell ref="W21:W23"/>
  </mergeCells>
  <printOptions gridLines="1"/>
  <pageMargins left="0" right="0" top="0" bottom="0" header="0.51181102362204689" footer="0.51181102362204689"/>
  <pageSetup paperSize="9" scale="57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W61"/>
  <sheetViews>
    <sheetView topLeftCell="A22" zoomScale="80" workbookViewId="0">
      <selection activeCell="P3" sqref="P3"/>
    </sheetView>
  </sheetViews>
  <sheetFormatPr defaultColWidth="8.3984375" defaultRowHeight="14.4"/>
  <cols>
    <col min="1" max="1" width="19.8984375" style="1" customWidth="1"/>
    <col min="2" max="2" width="4.5" style="1" customWidth="1"/>
    <col min="3" max="3" width="5.5" style="1" customWidth="1"/>
    <col min="4" max="4" width="8.5" style="1" customWidth="1"/>
    <col min="5" max="5" width="8.19921875" style="1" customWidth="1"/>
    <col min="6" max="6" width="10.09765625" style="1" customWidth="1"/>
    <col min="7" max="7" width="8.09765625" style="1" customWidth="1"/>
    <col min="8" max="8" width="6" style="1" customWidth="1"/>
    <col min="9" max="9" width="3.59765625" style="1" customWidth="1"/>
    <col min="10" max="10" width="4.09765625" style="1" customWidth="1"/>
    <col min="11" max="11" width="11" style="1" customWidth="1"/>
    <col min="12" max="12" width="10" style="1" customWidth="1"/>
    <col min="13" max="13" width="11" style="1" customWidth="1"/>
    <col min="14" max="14" width="11.19921875" style="1" hidden="1" customWidth="1"/>
    <col min="15" max="15" width="9.59765625" style="1" customWidth="1"/>
    <col min="16" max="16" width="8.3984375" style="1"/>
    <col min="17" max="17" width="8" style="1" customWidth="1"/>
    <col min="18" max="18" width="6.8984375" style="1" customWidth="1"/>
    <col min="19" max="19" width="2.59765625" style="1" customWidth="1"/>
    <col min="20" max="20" width="2.19921875" style="1" customWidth="1"/>
    <col min="21" max="21" width="3.19921875" style="1" customWidth="1"/>
    <col min="22" max="23" width="4.19921875" style="1" customWidth="1"/>
    <col min="24" max="24" width="8.3984375" style="1"/>
    <col min="25" max="25" width="12" style="1" customWidth="1"/>
    <col min="26" max="257" width="8.3984375" style="1"/>
  </cols>
  <sheetData>
    <row r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</row>
    <row r="2" spans="1:27">
      <c r="A2" s="2" t="s">
        <v>1</v>
      </c>
      <c r="B2" s="2"/>
      <c r="C2" s="2"/>
      <c r="D2" s="2"/>
      <c r="E2" s="2" t="s">
        <v>460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2"/>
      <c r="Y2" s="3"/>
      <c r="Z2" s="3"/>
      <c r="AA2" s="3"/>
    </row>
    <row r="3" spans="1:27">
      <c r="A3" s="4" t="s">
        <v>2</v>
      </c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5" t="s">
        <v>490</v>
      </c>
      <c r="Q3" s="5"/>
      <c r="R3" s="5"/>
      <c r="S3" s="2"/>
      <c r="T3" s="2"/>
      <c r="U3" s="4"/>
      <c r="V3" s="4"/>
      <c r="W3" s="4"/>
      <c r="X3" s="2"/>
      <c r="Y3" s="3"/>
      <c r="Z3" s="3"/>
      <c r="AA3" s="3"/>
    </row>
    <row r="4" spans="1:27">
      <c r="A4" s="2" t="s">
        <v>491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5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>
      <c r="A5" s="2"/>
      <c r="B5" s="2"/>
      <c r="C5" s="2"/>
      <c r="D5" s="2"/>
      <c r="E5" s="2"/>
      <c r="F5" s="2"/>
      <c r="G5" s="2"/>
      <c r="H5" s="2"/>
      <c r="I5" s="2"/>
      <c r="J5" s="2"/>
      <c r="K5" s="6"/>
      <c r="L5" s="2"/>
      <c r="M5" s="2"/>
      <c r="N5" s="2"/>
      <c r="O5" s="2"/>
      <c r="P5" s="2"/>
      <c r="Q5" s="5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>
      <c r="A6" s="217" t="s">
        <v>3</v>
      </c>
      <c r="B6" s="217"/>
      <c r="C6" s="217"/>
      <c r="D6" s="217"/>
      <c r="E6" s="215" t="s">
        <v>4</v>
      </c>
      <c r="F6" s="215"/>
      <c r="G6" s="215"/>
      <c r="H6" s="215" t="s">
        <v>5</v>
      </c>
      <c r="I6" s="215"/>
      <c r="J6" s="215" t="s">
        <v>6</v>
      </c>
      <c r="K6" s="215"/>
      <c r="L6" s="8"/>
      <c r="M6" s="9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06" t="s">
        <v>7</v>
      </c>
      <c r="AA6" s="206"/>
    </row>
    <row r="7" spans="1:27">
      <c r="A7" s="216" t="s">
        <v>8</v>
      </c>
      <c r="B7" s="216"/>
      <c r="C7" s="216"/>
      <c r="D7" s="216"/>
      <c r="E7" s="211" t="s">
        <v>9</v>
      </c>
      <c r="F7" s="211"/>
      <c r="G7" s="211"/>
      <c r="H7" s="211" t="s">
        <v>10</v>
      </c>
      <c r="I7" s="211"/>
      <c r="J7" s="211" t="s">
        <v>11</v>
      </c>
      <c r="K7" s="211"/>
      <c r="L7" s="211" t="s">
        <v>12</v>
      </c>
      <c r="M7" s="211"/>
      <c r="N7" s="11" t="s">
        <v>13</v>
      </c>
      <c r="O7" s="3"/>
      <c r="P7" s="2"/>
      <c r="Q7" s="2"/>
      <c r="R7" s="2"/>
      <c r="S7" s="2"/>
      <c r="T7" s="2"/>
      <c r="U7" s="2"/>
      <c r="V7" s="3" t="s">
        <v>14</v>
      </c>
      <c r="W7" s="2"/>
      <c r="X7" s="2"/>
      <c r="Y7" s="2"/>
      <c r="Z7" s="214" t="s">
        <v>15</v>
      </c>
      <c r="AA7" s="214"/>
    </row>
    <row r="8" spans="1:27">
      <c r="A8" s="7" t="s">
        <v>16</v>
      </c>
      <c r="B8" s="215" t="s">
        <v>17</v>
      </c>
      <c r="C8" s="215"/>
      <c r="D8" s="215"/>
      <c r="E8" s="211" t="s">
        <v>18</v>
      </c>
      <c r="F8" s="211"/>
      <c r="G8" s="211"/>
      <c r="H8" s="211" t="s">
        <v>19</v>
      </c>
      <c r="I8" s="211"/>
      <c r="J8" s="211" t="s">
        <v>20</v>
      </c>
      <c r="K8" s="211"/>
      <c r="L8" s="211" t="s">
        <v>21</v>
      </c>
      <c r="M8" s="211"/>
      <c r="N8" s="11" t="s">
        <v>22</v>
      </c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12"/>
      <c r="AA8" s="13"/>
    </row>
    <row r="9" spans="1:27">
      <c r="A9" s="14" t="s">
        <v>23</v>
      </c>
      <c r="B9" s="211" t="s">
        <v>24</v>
      </c>
      <c r="C9" s="211"/>
      <c r="D9" s="211"/>
      <c r="E9" s="211" t="s">
        <v>25</v>
      </c>
      <c r="F9" s="211"/>
      <c r="G9" s="211"/>
      <c r="H9" s="211" t="s">
        <v>26</v>
      </c>
      <c r="I9" s="211"/>
      <c r="J9" s="211" t="s">
        <v>25</v>
      </c>
      <c r="K9" s="211"/>
      <c r="L9" s="12"/>
      <c r="M9" s="2"/>
      <c r="N9" s="11" t="s">
        <v>27</v>
      </c>
      <c r="O9" s="3"/>
      <c r="P9" s="4" t="s">
        <v>492</v>
      </c>
      <c r="Q9" s="2"/>
      <c r="R9" s="2"/>
      <c r="S9" s="2"/>
      <c r="T9" s="2"/>
      <c r="U9" s="2"/>
      <c r="V9" s="2"/>
      <c r="W9" s="2"/>
      <c r="X9" s="2"/>
      <c r="Y9" s="2" t="s">
        <v>28</v>
      </c>
      <c r="Z9" s="15"/>
      <c r="AA9" s="16"/>
    </row>
    <row r="10" spans="1:27">
      <c r="A10" s="13"/>
      <c r="B10" s="212" t="s">
        <v>29</v>
      </c>
      <c r="C10" s="212"/>
      <c r="D10" s="212"/>
      <c r="E10" s="2"/>
      <c r="F10" s="2"/>
      <c r="G10" s="13"/>
      <c r="H10" s="2"/>
      <c r="I10" s="13"/>
      <c r="J10" s="213"/>
      <c r="K10" s="213"/>
      <c r="L10" s="12"/>
      <c r="M10" s="2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8"/>
      <c r="AA10" s="9"/>
    </row>
    <row r="11" spans="1:27">
      <c r="A11" s="18">
        <v>1</v>
      </c>
      <c r="B11" s="19"/>
      <c r="C11" s="20">
        <v>2</v>
      </c>
      <c r="D11" s="21"/>
      <c r="E11" s="22"/>
      <c r="F11" s="22">
        <v>3</v>
      </c>
      <c r="G11" s="18"/>
      <c r="H11" s="22"/>
      <c r="I11" s="18"/>
      <c r="J11" s="205">
        <v>5</v>
      </c>
      <c r="K11" s="205"/>
      <c r="L11" s="205">
        <v>6</v>
      </c>
      <c r="M11" s="205"/>
      <c r="N11" s="23">
        <v>7</v>
      </c>
      <c r="O11" s="24"/>
      <c r="P11" s="2" t="s">
        <v>30</v>
      </c>
      <c r="Q11" s="2"/>
      <c r="R11" s="2" t="s">
        <v>461</v>
      </c>
      <c r="S11" s="2"/>
      <c r="T11" s="2"/>
      <c r="U11" s="2"/>
      <c r="V11" s="2"/>
      <c r="W11" s="2"/>
      <c r="X11" s="2" t="s">
        <v>31</v>
      </c>
      <c r="Y11" s="2"/>
      <c r="Z11" s="15"/>
      <c r="AA11" s="16"/>
    </row>
    <row r="12" spans="1:27">
      <c r="A12" s="10"/>
      <c r="B12" s="25"/>
      <c r="C12" s="25"/>
      <c r="D12" s="9"/>
      <c r="E12" s="25"/>
      <c r="F12" s="25"/>
      <c r="G12" s="9"/>
      <c r="H12" s="206">
        <v>15</v>
      </c>
      <c r="I12" s="206"/>
      <c r="J12" s="25"/>
      <c r="K12" s="25"/>
      <c r="L12" s="8"/>
      <c r="M12" s="9"/>
      <c r="N12" s="1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12"/>
      <c r="AA12" s="13"/>
    </row>
    <row r="13" spans="1:27">
      <c r="A13" s="26"/>
      <c r="B13" s="27"/>
      <c r="C13" s="27"/>
      <c r="D13" s="21"/>
      <c r="E13" s="27"/>
      <c r="F13" s="27"/>
      <c r="G13" s="21"/>
      <c r="H13" s="27"/>
      <c r="I13" s="21"/>
      <c r="J13" s="27"/>
      <c r="K13" s="27"/>
      <c r="L13" s="19"/>
      <c r="M13" s="21"/>
      <c r="N13" s="26"/>
      <c r="O13" s="2"/>
      <c r="P13" s="2" t="s">
        <v>32</v>
      </c>
      <c r="Q13" s="2"/>
      <c r="R13" s="2"/>
      <c r="S13" s="2"/>
      <c r="T13" s="2"/>
      <c r="U13" s="2"/>
      <c r="V13" s="2" t="s">
        <v>462</v>
      </c>
      <c r="W13" s="2"/>
      <c r="X13" s="28"/>
      <c r="Y13" s="2"/>
      <c r="Z13" s="15"/>
      <c r="AA13" s="16"/>
    </row>
    <row r="14" spans="1:27">
      <c r="A14" s="26"/>
      <c r="B14" s="19"/>
      <c r="C14" s="27"/>
      <c r="D14" s="21"/>
      <c r="E14" s="27"/>
      <c r="F14" s="27"/>
      <c r="G14" s="21"/>
      <c r="H14" s="27"/>
      <c r="I14" s="21"/>
      <c r="J14" s="27"/>
      <c r="K14" s="27"/>
      <c r="L14" s="19"/>
      <c r="M14" s="21"/>
      <c r="N14" s="2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12"/>
      <c r="AA14" s="13"/>
    </row>
    <row r="15" spans="1:27">
      <c r="A15" s="29"/>
      <c r="B15" s="30"/>
      <c r="C15" s="6"/>
      <c r="D15" s="31"/>
      <c r="E15" s="6"/>
      <c r="F15" s="6"/>
      <c r="G15" s="31"/>
      <c r="H15" s="6"/>
      <c r="I15" s="31"/>
      <c r="J15" s="2"/>
      <c r="K15" s="2"/>
      <c r="L15" s="12"/>
      <c r="M15" s="13"/>
      <c r="N15" s="29"/>
      <c r="O15" s="2"/>
      <c r="P15" s="2" t="s">
        <v>33</v>
      </c>
      <c r="Q15" s="2"/>
      <c r="R15" s="2"/>
      <c r="S15" s="2"/>
      <c r="T15" s="2"/>
      <c r="U15" s="2"/>
      <c r="V15" s="2"/>
      <c r="W15" s="2" t="s">
        <v>460</v>
      </c>
      <c r="X15" s="28"/>
      <c r="Y15" s="2"/>
      <c r="Z15" s="30"/>
      <c r="AA15" s="31"/>
    </row>
    <row r="16" spans="1:27">
      <c r="A16" s="2"/>
      <c r="B16" s="2"/>
      <c r="C16" s="2"/>
      <c r="D16" s="2"/>
      <c r="E16" s="2"/>
      <c r="F16" s="2"/>
      <c r="G16" s="2"/>
      <c r="H16" s="2"/>
      <c r="I16" s="2"/>
      <c r="J16" s="25"/>
      <c r="K16" s="25"/>
      <c r="L16" s="25"/>
      <c r="M16" s="25"/>
      <c r="N16" s="2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8">
      <c r="A18" s="32" t="s">
        <v>34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 t="s">
        <v>35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7"/>
      <c r="Z18" s="207" t="s">
        <v>36</v>
      </c>
      <c r="AA18" s="207"/>
    </row>
    <row r="19" spans="1:28">
      <c r="A19" s="33"/>
      <c r="B19" s="38"/>
      <c r="C19" s="39" t="s">
        <v>37</v>
      </c>
      <c r="D19" s="208" t="s">
        <v>38</v>
      </c>
      <c r="E19" s="208"/>
      <c r="F19" s="208"/>
      <c r="G19" s="208"/>
      <c r="H19" s="208"/>
      <c r="I19" s="208"/>
      <c r="J19" s="208"/>
      <c r="K19" s="208" t="s">
        <v>39</v>
      </c>
      <c r="L19" s="208"/>
      <c r="M19" s="208"/>
      <c r="N19" s="208"/>
      <c r="O19" s="208"/>
      <c r="P19" s="208"/>
      <c r="Q19" s="208"/>
      <c r="R19" s="203"/>
      <c r="S19" s="203"/>
      <c r="T19" s="203"/>
      <c r="U19" s="203"/>
      <c r="V19" s="40" t="s">
        <v>41</v>
      </c>
      <c r="W19" s="41"/>
      <c r="X19" s="42"/>
      <c r="Y19" s="42"/>
      <c r="Z19" s="209" t="s">
        <v>42</v>
      </c>
      <c r="AA19" s="209"/>
    </row>
    <row r="20" spans="1:28">
      <c r="A20" s="44"/>
      <c r="B20" s="39"/>
      <c r="C20" s="39" t="s">
        <v>43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3"/>
      <c r="S20" s="203"/>
      <c r="T20" s="203"/>
      <c r="U20" s="203"/>
      <c r="V20" s="45" t="s">
        <v>44</v>
      </c>
      <c r="W20" s="46"/>
      <c r="X20" s="37"/>
      <c r="Y20" s="47"/>
      <c r="Z20" s="210" t="s">
        <v>45</v>
      </c>
      <c r="AA20" s="210"/>
      <c r="AB20" s="49"/>
    </row>
    <row r="21" spans="1:28" ht="15" customHeight="1">
      <c r="A21" s="44" t="s">
        <v>46</v>
      </c>
      <c r="B21" s="39" t="s">
        <v>47</v>
      </c>
      <c r="C21" s="39" t="s">
        <v>48</v>
      </c>
      <c r="D21" s="204"/>
      <c r="E21" s="204" t="s">
        <v>346</v>
      </c>
      <c r="F21" s="204" t="s">
        <v>149</v>
      </c>
      <c r="G21" s="204"/>
      <c r="H21" s="203" t="s">
        <v>54</v>
      </c>
      <c r="I21" s="203"/>
      <c r="J21" s="203"/>
      <c r="K21" s="218"/>
      <c r="L21" s="218" t="s">
        <v>165</v>
      </c>
      <c r="M21" s="218" t="s">
        <v>166</v>
      </c>
      <c r="N21" s="202"/>
      <c r="O21" s="202" t="s">
        <v>108</v>
      </c>
      <c r="P21" s="202" t="s">
        <v>54</v>
      </c>
      <c r="Q21" s="203"/>
      <c r="R21" s="203"/>
      <c r="S21" s="203"/>
      <c r="T21" s="203"/>
      <c r="U21" s="203"/>
      <c r="V21" s="203"/>
      <c r="W21" s="203"/>
      <c r="X21" s="202" t="s">
        <v>55</v>
      </c>
      <c r="Y21" s="202" t="s">
        <v>56</v>
      </c>
      <c r="Z21" s="51"/>
      <c r="AA21" s="48"/>
    </row>
    <row r="22" spans="1:28">
      <c r="A22" s="44"/>
      <c r="B22" s="39"/>
      <c r="C22" s="39" t="s">
        <v>57</v>
      </c>
      <c r="D22" s="204"/>
      <c r="E22" s="204"/>
      <c r="F22" s="204"/>
      <c r="G22" s="204"/>
      <c r="H22" s="203"/>
      <c r="I22" s="203"/>
      <c r="J22" s="203"/>
      <c r="K22" s="219"/>
      <c r="L22" s="219"/>
      <c r="M22" s="219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33" t="s">
        <v>58</v>
      </c>
      <c r="AA22" s="44" t="s">
        <v>59</v>
      </c>
    </row>
    <row r="23" spans="1:28" ht="86.25" customHeight="1">
      <c r="A23" s="47"/>
      <c r="B23" s="43"/>
      <c r="C23" s="43"/>
      <c r="D23" s="204"/>
      <c r="E23" s="204"/>
      <c r="F23" s="204"/>
      <c r="G23" s="204"/>
      <c r="H23" s="203"/>
      <c r="I23" s="203"/>
      <c r="J23" s="203"/>
      <c r="K23" s="219"/>
      <c r="L23" s="219"/>
      <c r="M23" s="219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47" t="s">
        <v>60</v>
      </c>
      <c r="AA23" s="47" t="s">
        <v>61</v>
      </c>
    </row>
    <row r="24" spans="1:28">
      <c r="A24" s="52">
        <v>1</v>
      </c>
      <c r="B24" s="52">
        <v>2</v>
      </c>
      <c r="C24" s="52">
        <v>3</v>
      </c>
      <c r="D24" s="52">
        <v>4</v>
      </c>
      <c r="E24" s="52">
        <v>5</v>
      </c>
      <c r="F24" s="52">
        <v>6</v>
      </c>
      <c r="G24" s="52">
        <v>7</v>
      </c>
      <c r="H24" s="52">
        <v>8</v>
      </c>
      <c r="I24" s="52">
        <v>10</v>
      </c>
      <c r="J24" s="52">
        <v>11</v>
      </c>
      <c r="K24" s="53">
        <v>12</v>
      </c>
      <c r="L24" s="52">
        <v>13</v>
      </c>
      <c r="M24" s="52">
        <v>14</v>
      </c>
      <c r="N24" s="52"/>
      <c r="O24" s="52">
        <v>16</v>
      </c>
      <c r="P24" s="52">
        <v>17</v>
      </c>
      <c r="Q24" s="52">
        <v>18</v>
      </c>
      <c r="R24" s="52">
        <v>19</v>
      </c>
      <c r="S24" s="52">
        <v>20</v>
      </c>
      <c r="T24" s="52">
        <v>21</v>
      </c>
      <c r="U24" s="52">
        <v>22</v>
      </c>
      <c r="V24" s="52">
        <v>23</v>
      </c>
      <c r="W24" s="54">
        <v>24</v>
      </c>
      <c r="X24" s="54">
        <v>25</v>
      </c>
      <c r="Y24" s="52">
        <v>26</v>
      </c>
      <c r="Z24" s="52">
        <v>27</v>
      </c>
      <c r="AA24" s="52">
        <v>28</v>
      </c>
    </row>
    <row r="25" spans="1:28" ht="27" customHeight="1">
      <c r="A25" s="55" t="s">
        <v>62</v>
      </c>
      <c r="B25" s="56"/>
      <c r="C25" s="56"/>
      <c r="D25" s="44">
        <v>20</v>
      </c>
      <c r="E25" s="57" t="s">
        <v>319</v>
      </c>
      <c r="F25" s="44">
        <v>200</v>
      </c>
      <c r="G25" s="44"/>
      <c r="H25" s="44" t="s">
        <v>150</v>
      </c>
      <c r="I25" s="44"/>
      <c r="J25" s="44"/>
      <c r="K25" s="44">
        <v>60</v>
      </c>
      <c r="L25" s="44">
        <v>200</v>
      </c>
      <c r="M25" s="44">
        <v>250</v>
      </c>
      <c r="N25" s="44"/>
      <c r="O25" s="44">
        <v>200</v>
      </c>
      <c r="P25" s="44" t="s">
        <v>167</v>
      </c>
      <c r="Q25" s="44"/>
      <c r="R25" s="58"/>
      <c r="S25" s="56"/>
      <c r="T25" s="56"/>
      <c r="U25" s="56"/>
      <c r="V25" s="56"/>
      <c r="W25" s="58"/>
      <c r="X25" s="58"/>
      <c r="Y25" s="56"/>
      <c r="Z25" s="42"/>
      <c r="AA25" s="42"/>
    </row>
    <row r="26" spans="1:28">
      <c r="A26" s="59" t="s">
        <v>63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1"/>
      <c r="W26" s="26"/>
      <c r="X26" s="26"/>
      <c r="Y26" s="37"/>
      <c r="Z26" s="42"/>
      <c r="AA26" s="42"/>
    </row>
    <row r="27" spans="1:28">
      <c r="A27" s="60" t="s">
        <v>289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2"/>
      <c r="S27" s="61"/>
      <c r="T27" s="61"/>
      <c r="U27" s="61"/>
      <c r="V27" s="61"/>
      <c r="W27" s="62"/>
      <c r="X27" s="29">
        <f>Потребность_!G65</f>
        <v>36</v>
      </c>
      <c r="Y27" s="63">
        <f t="shared" ref="Y27:Y56" si="0">X27*Z27</f>
        <v>0</v>
      </c>
      <c r="Z27" s="42">
        <f t="shared" ref="Z27:Z56" si="1">SUM(D27:W27)*$H$12</f>
        <v>0</v>
      </c>
      <c r="AA27" s="37"/>
    </row>
    <row r="28" spans="1:28">
      <c r="A28" s="60" t="s">
        <v>109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2"/>
      <c r="S28" s="61"/>
      <c r="T28" s="61"/>
      <c r="U28" s="61"/>
      <c r="V28" s="61"/>
      <c r="W28" s="62"/>
      <c r="X28" s="29">
        <f>Потребность_!G40</f>
        <v>0</v>
      </c>
      <c r="Y28" s="63">
        <f t="shared" si="0"/>
        <v>0</v>
      </c>
      <c r="Z28" s="42">
        <f t="shared" si="1"/>
        <v>0</v>
      </c>
      <c r="AA28" s="37"/>
    </row>
    <row r="29" spans="1:28">
      <c r="A29" s="60" t="s">
        <v>66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>
        <v>9.1999999999999998E-2</v>
      </c>
      <c r="M29" s="61">
        <v>0.218</v>
      </c>
      <c r="N29" s="61"/>
      <c r="O29" s="61"/>
      <c r="P29" s="61"/>
      <c r="Q29" s="61"/>
      <c r="R29" s="62"/>
      <c r="S29" s="61"/>
      <c r="T29" s="61"/>
      <c r="U29" s="61"/>
      <c r="V29" s="61"/>
      <c r="W29" s="62"/>
      <c r="X29" s="29">
        <f>Потребность_!G5</f>
        <v>60</v>
      </c>
      <c r="Y29" s="63">
        <f t="shared" si="0"/>
        <v>279</v>
      </c>
      <c r="Z29" s="42">
        <f t="shared" si="1"/>
        <v>4.6500000000000004</v>
      </c>
      <c r="AA29" s="37"/>
    </row>
    <row r="30" spans="1:28" ht="27" customHeight="1">
      <c r="A30" s="60" t="s">
        <v>256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>
        <v>3.61E-2</v>
      </c>
      <c r="M30" s="61"/>
      <c r="N30" s="61"/>
      <c r="O30" s="61"/>
      <c r="P30" s="61"/>
      <c r="Q30" s="61"/>
      <c r="R30" s="62"/>
      <c r="S30" s="61"/>
      <c r="T30" s="61"/>
      <c r="U30" s="61"/>
      <c r="V30" s="61"/>
      <c r="W30" s="62"/>
      <c r="X30" s="29">
        <f>Потребность_!G48</f>
        <v>640</v>
      </c>
      <c r="Y30" s="63">
        <f t="shared" si="0"/>
        <v>346.56</v>
      </c>
      <c r="Z30" s="42">
        <f t="shared" si="1"/>
        <v>0.54149999999999998</v>
      </c>
      <c r="AA30" s="37"/>
    </row>
    <row r="31" spans="1:28">
      <c r="A31" s="60" t="s">
        <v>68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>
        <v>8.0000000000000002E-3</v>
      </c>
      <c r="M31" s="61">
        <v>2.1499999999999998E-2</v>
      </c>
      <c r="N31" s="61"/>
      <c r="O31" s="61"/>
      <c r="P31" s="61"/>
      <c r="Q31" s="61"/>
      <c r="R31" s="62"/>
      <c r="S31" s="61"/>
      <c r="T31" s="61"/>
      <c r="U31" s="61"/>
      <c r="V31" s="61"/>
      <c r="W31" s="62"/>
      <c r="X31" s="29">
        <f>Потребность_!G7</f>
        <v>55</v>
      </c>
      <c r="Y31" s="63">
        <f t="shared" si="0"/>
        <v>24.337499999999999</v>
      </c>
      <c r="Z31" s="42">
        <f t="shared" si="1"/>
        <v>0.4425</v>
      </c>
      <c r="AA31" s="37"/>
    </row>
    <row r="32" spans="1:28">
      <c r="A32" s="60" t="s">
        <v>122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2"/>
      <c r="S32" s="61"/>
      <c r="T32" s="61"/>
      <c r="U32" s="61"/>
      <c r="V32" s="61"/>
      <c r="W32" s="62"/>
      <c r="X32" s="29">
        <f>Потребность_!G43</f>
        <v>0</v>
      </c>
      <c r="Y32" s="63">
        <f t="shared" si="0"/>
        <v>0</v>
      </c>
      <c r="Z32" s="42">
        <f t="shared" si="1"/>
        <v>0</v>
      </c>
      <c r="AA32" s="37"/>
    </row>
    <row r="33" spans="1:27">
      <c r="A33" s="60" t="s">
        <v>132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>
        <v>9.8000000000000004E-2</v>
      </c>
      <c r="N33" s="61"/>
      <c r="O33" s="61"/>
      <c r="P33" s="61"/>
      <c r="Q33" s="61"/>
      <c r="R33" s="62"/>
      <c r="S33" s="61"/>
      <c r="T33" s="61"/>
      <c r="U33" s="61"/>
      <c r="V33" s="61"/>
      <c r="W33" s="62"/>
      <c r="X33" s="29">
        <f>Потребность_!G47</f>
        <v>440</v>
      </c>
      <c r="Y33" s="63">
        <f t="shared" si="0"/>
        <v>646.79999999999995</v>
      </c>
      <c r="Z33" s="42">
        <f t="shared" si="1"/>
        <v>1.47</v>
      </c>
      <c r="AA33" s="37"/>
    </row>
    <row r="34" spans="1:27">
      <c r="A34" s="60" t="s">
        <v>69</v>
      </c>
      <c r="B34" s="61"/>
      <c r="C34" s="61"/>
      <c r="D34" s="61"/>
      <c r="E34" s="61"/>
      <c r="F34" s="61"/>
      <c r="G34" s="61"/>
      <c r="H34" s="61"/>
      <c r="I34" s="61"/>
      <c r="J34" s="61"/>
      <c r="K34" s="91"/>
      <c r="L34" s="61"/>
      <c r="M34" s="61"/>
      <c r="N34" s="61"/>
      <c r="O34" s="61"/>
      <c r="P34" s="61"/>
      <c r="Q34" s="61"/>
      <c r="R34" s="62"/>
      <c r="S34" s="61"/>
      <c r="T34" s="61"/>
      <c r="U34" s="61"/>
      <c r="V34" s="61"/>
      <c r="W34" s="62"/>
      <c r="X34" s="29">
        <f>Потребность_!G41</f>
        <v>550</v>
      </c>
      <c r="Y34" s="63">
        <f t="shared" si="0"/>
        <v>0</v>
      </c>
      <c r="Z34" s="42">
        <f t="shared" si="1"/>
        <v>0</v>
      </c>
      <c r="AA34" s="37"/>
    </row>
    <row r="35" spans="1:27">
      <c r="A35" s="60" t="s">
        <v>72</v>
      </c>
      <c r="B35" s="61"/>
      <c r="C35" s="61"/>
      <c r="D35" s="61"/>
      <c r="E35" s="61"/>
      <c r="F35" s="61"/>
      <c r="G35" s="61"/>
      <c r="H35" s="61"/>
      <c r="I35" s="61"/>
      <c r="J35" s="61"/>
      <c r="K35" s="42"/>
      <c r="L35" s="61"/>
      <c r="M35" s="61"/>
      <c r="N35" s="61"/>
      <c r="O35" s="61"/>
      <c r="P35" s="61"/>
      <c r="Q35" s="61"/>
      <c r="R35" s="62"/>
      <c r="S35" s="61"/>
      <c r="T35" s="61"/>
      <c r="U35" s="61"/>
      <c r="V35" s="61"/>
      <c r="W35" s="62"/>
      <c r="X35" s="29">
        <f>Потребность_!G27</f>
        <v>120</v>
      </c>
      <c r="Y35" s="63">
        <f t="shared" si="0"/>
        <v>0</v>
      </c>
      <c r="Z35" s="42">
        <f t="shared" si="1"/>
        <v>0</v>
      </c>
      <c r="AA35" s="37"/>
    </row>
    <row r="36" spans="1:27">
      <c r="A36" s="60" t="s">
        <v>73</v>
      </c>
      <c r="B36" s="61"/>
      <c r="C36" s="61"/>
      <c r="D36" s="61"/>
      <c r="E36" s="61">
        <v>5.0000000000000001E-3</v>
      </c>
      <c r="F36" s="61"/>
      <c r="G36" s="61"/>
      <c r="H36" s="61"/>
      <c r="I36" s="61"/>
      <c r="J36" s="61"/>
      <c r="K36" s="61"/>
      <c r="L36" s="61">
        <v>3.0000000000000001E-3</v>
      </c>
      <c r="M36" s="61">
        <v>8.0999999999999996E-3</v>
      </c>
      <c r="N36" s="61"/>
      <c r="O36" s="61"/>
      <c r="P36" s="61"/>
      <c r="Q36" s="61"/>
      <c r="R36" s="62"/>
      <c r="S36" s="61"/>
      <c r="T36" s="61"/>
      <c r="U36" s="61"/>
      <c r="V36" s="61"/>
      <c r="W36" s="62"/>
      <c r="X36" s="29">
        <f>Потребность_!G12</f>
        <v>950</v>
      </c>
      <c r="Y36" s="63">
        <f t="shared" si="0"/>
        <v>229.42499999999998</v>
      </c>
      <c r="Z36" s="42">
        <f t="shared" si="1"/>
        <v>0.24149999999999999</v>
      </c>
      <c r="AA36" s="37"/>
    </row>
    <row r="37" spans="1:27">
      <c r="A37" s="60" t="s">
        <v>168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  <c r="S37" s="61"/>
      <c r="T37" s="61"/>
      <c r="U37" s="61"/>
      <c r="V37" s="61"/>
      <c r="W37" s="62"/>
      <c r="X37" s="29">
        <f>Потребность_!G32</f>
        <v>285</v>
      </c>
      <c r="Y37" s="63">
        <f t="shared" si="0"/>
        <v>0</v>
      </c>
      <c r="Z37" s="42">
        <f t="shared" si="1"/>
        <v>0</v>
      </c>
      <c r="AA37" s="37"/>
    </row>
    <row r="38" spans="1:27">
      <c r="A38" s="60" t="s">
        <v>75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>
        <v>1.6E-2</v>
      </c>
      <c r="M38" s="61"/>
      <c r="N38" s="61"/>
      <c r="O38" s="61"/>
      <c r="P38" s="61"/>
      <c r="Q38" s="61"/>
      <c r="R38" s="62"/>
      <c r="S38" s="61"/>
      <c r="T38" s="61"/>
      <c r="U38" s="61"/>
      <c r="V38" s="61"/>
      <c r="W38" s="62"/>
      <c r="X38" s="29">
        <f>Потребность_!G8</f>
        <v>60</v>
      </c>
      <c r="Y38" s="63">
        <f t="shared" si="0"/>
        <v>14.399999999999999</v>
      </c>
      <c r="Z38" s="42">
        <f t="shared" si="1"/>
        <v>0.24</v>
      </c>
      <c r="AA38" s="37"/>
    </row>
    <row r="39" spans="1:27">
      <c r="A39" s="60" t="s">
        <v>76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2"/>
      <c r="S39" s="61"/>
      <c r="T39" s="61"/>
      <c r="U39" s="61"/>
      <c r="V39" s="61"/>
      <c r="W39" s="62"/>
      <c r="X39" s="29">
        <f>Потребность_!G31</f>
        <v>32</v>
      </c>
      <c r="Y39" s="63">
        <f t="shared" si="0"/>
        <v>0</v>
      </c>
      <c r="Z39" s="42">
        <f t="shared" si="1"/>
        <v>0</v>
      </c>
      <c r="AA39" s="37"/>
    </row>
    <row r="40" spans="1:27">
      <c r="A40" s="60" t="s">
        <v>77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2"/>
      <c r="S40" s="61"/>
      <c r="T40" s="61"/>
      <c r="U40" s="61"/>
      <c r="V40" s="61"/>
      <c r="W40" s="62"/>
      <c r="X40" s="29">
        <f>Потребность_!G17</f>
        <v>666.05</v>
      </c>
      <c r="Y40" s="63">
        <f t="shared" si="0"/>
        <v>0</v>
      </c>
      <c r="Z40" s="42">
        <f t="shared" si="1"/>
        <v>0</v>
      </c>
      <c r="AA40" s="37"/>
    </row>
    <row r="41" spans="1:27">
      <c r="A41" s="60" t="s">
        <v>90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>
        <v>4.0000000000000003E-5</v>
      </c>
      <c r="M41" s="61"/>
      <c r="N41" s="61"/>
      <c r="O41" s="61"/>
      <c r="P41" s="61"/>
      <c r="Q41" s="61"/>
      <c r="R41" s="62"/>
      <c r="S41" s="61"/>
      <c r="T41" s="61"/>
      <c r="U41" s="61"/>
      <c r="V41" s="61"/>
      <c r="W41" s="62"/>
      <c r="X41" s="29">
        <f>Потребность_!G36</f>
        <v>1000</v>
      </c>
      <c r="Y41" s="63">
        <f t="shared" si="0"/>
        <v>0.60000000000000009</v>
      </c>
      <c r="Z41" s="42">
        <f t="shared" si="1"/>
        <v>6.0000000000000006E-4</v>
      </c>
      <c r="AA41" s="37"/>
    </row>
    <row r="42" spans="1:27">
      <c r="A42" s="60" t="s">
        <v>78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86"/>
      <c r="O42" s="61"/>
      <c r="P42" s="61"/>
      <c r="Q42" s="61"/>
      <c r="R42" s="62"/>
      <c r="S42" s="61"/>
      <c r="T42" s="61"/>
      <c r="U42" s="61"/>
      <c r="V42" s="61"/>
      <c r="W42" s="62"/>
      <c r="X42" s="29">
        <f>Потребность_!G34</f>
        <v>300</v>
      </c>
      <c r="Y42" s="63">
        <f t="shared" si="0"/>
        <v>0</v>
      </c>
      <c r="Z42" s="42">
        <f t="shared" si="1"/>
        <v>0</v>
      </c>
      <c r="AA42" s="37"/>
    </row>
    <row r="43" spans="1:27">
      <c r="A43" s="60" t="s">
        <v>169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  <c r="S43" s="61"/>
      <c r="T43" s="61"/>
      <c r="U43" s="61"/>
      <c r="V43" s="61"/>
      <c r="W43" s="62"/>
      <c r="X43" s="29">
        <f>Потребность_!G20</f>
        <v>45</v>
      </c>
      <c r="Y43" s="63">
        <f t="shared" si="0"/>
        <v>0</v>
      </c>
      <c r="Z43" s="42">
        <f t="shared" si="1"/>
        <v>0</v>
      </c>
      <c r="AA43" s="37"/>
    </row>
    <row r="44" spans="1:27">
      <c r="A44" s="60" t="s">
        <v>81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>
        <v>4.0000000000000001E-3</v>
      </c>
      <c r="M44" s="61"/>
      <c r="N44" s="61"/>
      <c r="O44" s="61"/>
      <c r="P44" s="61"/>
      <c r="Q44" s="61"/>
      <c r="R44" s="62"/>
      <c r="S44" s="61"/>
      <c r="T44" s="61"/>
      <c r="U44" s="61"/>
      <c r="V44" s="61"/>
      <c r="W44" s="62"/>
      <c r="X44" s="29">
        <f>Потребность_!G21</f>
        <v>100</v>
      </c>
      <c r="Y44" s="63">
        <f t="shared" si="0"/>
        <v>6</v>
      </c>
      <c r="Z44" s="42">
        <f t="shared" si="1"/>
        <v>0.06</v>
      </c>
      <c r="AA44" s="37"/>
    </row>
    <row r="45" spans="1:27">
      <c r="A45" s="60" t="s">
        <v>170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>
        <v>2.0000000000000001E-4</v>
      </c>
      <c r="M45" s="61"/>
      <c r="N45" s="61"/>
      <c r="O45" s="61"/>
      <c r="P45" s="61"/>
      <c r="Q45" s="61"/>
      <c r="R45" s="62"/>
      <c r="S45" s="61"/>
      <c r="T45" s="61"/>
      <c r="U45" s="61"/>
      <c r="V45" s="61"/>
      <c r="W45" s="62"/>
      <c r="X45" s="29">
        <f>Потребность_!G37</f>
        <v>1100</v>
      </c>
      <c r="Y45" s="63">
        <f t="shared" si="0"/>
        <v>3.3000000000000003</v>
      </c>
      <c r="Z45" s="42">
        <f t="shared" si="1"/>
        <v>3.0000000000000001E-3</v>
      </c>
      <c r="AA45" s="37"/>
    </row>
    <row r="46" spans="1:27">
      <c r="A46" s="60" t="s">
        <v>110</v>
      </c>
      <c r="B46" s="61"/>
      <c r="C46" s="61"/>
      <c r="D46" s="61"/>
      <c r="E46" s="61"/>
      <c r="F46" s="61"/>
      <c r="G46" s="61"/>
      <c r="H46" s="61"/>
      <c r="I46" s="61"/>
      <c r="J46" s="61"/>
      <c r="K46" s="94"/>
      <c r="L46" s="61"/>
      <c r="M46" s="61"/>
      <c r="N46" s="61"/>
      <c r="O46" s="61"/>
      <c r="P46" s="61"/>
      <c r="Q46" s="61"/>
      <c r="R46" s="62"/>
      <c r="S46" s="61"/>
      <c r="T46" s="61"/>
      <c r="U46" s="61"/>
      <c r="V46" s="61"/>
      <c r="W46" s="62"/>
      <c r="X46" s="29">
        <f>Потребность_!G39</f>
        <v>50</v>
      </c>
      <c r="Y46" s="63">
        <f t="shared" si="0"/>
        <v>0</v>
      </c>
      <c r="Z46" s="42">
        <f t="shared" si="1"/>
        <v>0</v>
      </c>
      <c r="AA46" s="37"/>
    </row>
    <row r="47" spans="1:27">
      <c r="A47" s="60" t="s">
        <v>84</v>
      </c>
      <c r="B47" s="61"/>
      <c r="C47" s="61"/>
      <c r="D47" s="61"/>
      <c r="E47" s="61">
        <v>5.0000000000000001E-4</v>
      </c>
      <c r="F47" s="61"/>
      <c r="G47" s="61"/>
      <c r="H47" s="61"/>
      <c r="I47" s="61"/>
      <c r="J47" s="61"/>
      <c r="K47" s="61"/>
      <c r="L47" s="61">
        <v>2.9999999999999997E-4</v>
      </c>
      <c r="M47" s="61">
        <v>1E-3</v>
      </c>
      <c r="N47" s="61"/>
      <c r="O47" s="61"/>
      <c r="P47" s="61"/>
      <c r="Q47" s="61"/>
      <c r="R47" s="62"/>
      <c r="S47" s="61"/>
      <c r="T47" s="61"/>
      <c r="U47" s="61"/>
      <c r="V47" s="61"/>
      <c r="W47" s="62"/>
      <c r="X47" s="29">
        <f>Потребность_!G23</f>
        <v>15</v>
      </c>
      <c r="Y47" s="63">
        <f t="shared" si="0"/>
        <v>0.40499999999999997</v>
      </c>
      <c r="Z47" s="42">
        <f t="shared" si="1"/>
        <v>2.7E-2</v>
      </c>
      <c r="AA47" s="37"/>
    </row>
    <row r="48" spans="1:27">
      <c r="A48" s="60" t="s">
        <v>146</v>
      </c>
      <c r="B48" s="61"/>
      <c r="C48" s="61"/>
      <c r="D48" s="61"/>
      <c r="E48" s="61">
        <v>0.10150000000000001</v>
      </c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2"/>
      <c r="S48" s="61"/>
      <c r="T48" s="61"/>
      <c r="U48" s="61"/>
      <c r="V48" s="61"/>
      <c r="W48" s="62"/>
      <c r="X48" s="29">
        <f>Потребность_!G38</f>
        <v>250</v>
      </c>
      <c r="Y48" s="63">
        <f t="shared" si="0"/>
        <v>380.62500000000006</v>
      </c>
      <c r="Z48" s="42">
        <f t="shared" si="1"/>
        <v>1.5225000000000002</v>
      </c>
      <c r="AA48" s="37"/>
    </row>
    <row r="49" spans="1:27">
      <c r="A49" s="60" t="s">
        <v>86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>
        <v>8.0999999999999996E-3</v>
      </c>
      <c r="N49" s="61"/>
      <c r="O49" s="61"/>
      <c r="P49" s="61"/>
      <c r="Q49" s="61"/>
      <c r="R49" s="62"/>
      <c r="S49" s="61"/>
      <c r="T49" s="61"/>
      <c r="U49" s="61"/>
      <c r="V49" s="61"/>
      <c r="W49" s="62"/>
      <c r="X49" s="29">
        <f>Потребность_!G29</f>
        <v>200</v>
      </c>
      <c r="Y49" s="63">
        <f t="shared" si="0"/>
        <v>24.3</v>
      </c>
      <c r="Z49" s="42">
        <f t="shared" si="1"/>
        <v>0.1215</v>
      </c>
      <c r="AA49" s="37"/>
    </row>
    <row r="50" spans="1:27">
      <c r="A50" s="60" t="s">
        <v>87</v>
      </c>
      <c r="B50" s="61"/>
      <c r="C50" s="61"/>
      <c r="D50" s="61"/>
      <c r="E50" s="61"/>
      <c r="F50" s="61"/>
      <c r="G50" s="61"/>
      <c r="H50" s="61">
        <v>0.06</v>
      </c>
      <c r="I50" s="61"/>
      <c r="J50" s="61"/>
      <c r="K50" s="61"/>
      <c r="L50" s="61"/>
      <c r="M50" s="61"/>
      <c r="N50" s="61"/>
      <c r="O50" s="61"/>
      <c r="P50" s="61">
        <v>0.06</v>
      </c>
      <c r="Q50" s="61"/>
      <c r="R50" s="62"/>
      <c r="S50" s="61"/>
      <c r="T50" s="61"/>
      <c r="U50" s="61"/>
      <c r="V50" s="61"/>
      <c r="W50" s="62"/>
      <c r="X50" s="29">
        <f>Потребность_!G10</f>
        <v>50</v>
      </c>
      <c r="Y50" s="63">
        <f t="shared" si="0"/>
        <v>89.999999999999986</v>
      </c>
      <c r="Z50" s="42">
        <f t="shared" si="1"/>
        <v>1.7999999999999998</v>
      </c>
      <c r="AA50" s="37"/>
    </row>
    <row r="51" spans="1:27">
      <c r="A51" s="67" t="s">
        <v>88</v>
      </c>
      <c r="B51" s="37"/>
      <c r="C51" s="37"/>
      <c r="D51" s="37"/>
      <c r="E51" s="37"/>
      <c r="F51" s="37"/>
      <c r="G51" s="37"/>
      <c r="H51" s="37">
        <v>0.04</v>
      </c>
      <c r="I51" s="37"/>
      <c r="J51" s="37"/>
      <c r="K51" s="37"/>
      <c r="L51" s="37"/>
      <c r="M51" s="37"/>
      <c r="N51" s="37"/>
      <c r="O51" s="37"/>
      <c r="P51" s="37">
        <v>0.06</v>
      </c>
      <c r="Q51" s="37"/>
      <c r="R51" s="42"/>
      <c r="S51" s="37"/>
      <c r="T51" s="37"/>
      <c r="U51" s="37"/>
      <c r="V51" s="37"/>
      <c r="W51" s="42"/>
      <c r="X51" s="26">
        <f>Потребность_!G11</f>
        <v>60</v>
      </c>
      <c r="Y51" s="63">
        <f t="shared" si="0"/>
        <v>90</v>
      </c>
      <c r="Z51" s="42">
        <f t="shared" si="1"/>
        <v>1.5</v>
      </c>
      <c r="AA51" s="37"/>
    </row>
    <row r="52" spans="1:27">
      <c r="A52" s="67" t="s">
        <v>89</v>
      </c>
      <c r="B52" s="37"/>
      <c r="C52" s="37"/>
      <c r="D52" s="37"/>
      <c r="E52" s="37"/>
      <c r="F52" s="37">
        <v>1E-3</v>
      </c>
      <c r="G52" s="37"/>
      <c r="H52" s="37"/>
      <c r="I52" s="37"/>
      <c r="J52" s="37"/>
      <c r="K52" s="37"/>
      <c r="L52" s="37"/>
      <c r="M52" s="37"/>
      <c r="N52" s="37"/>
      <c r="O52" s="37">
        <v>1E-3</v>
      </c>
      <c r="P52" s="37"/>
      <c r="Q52" s="37"/>
      <c r="R52" s="42"/>
      <c r="S52" s="37"/>
      <c r="T52" s="37"/>
      <c r="U52" s="37"/>
      <c r="V52" s="37"/>
      <c r="W52" s="42"/>
      <c r="X52" s="26">
        <f>Потребность_!G30</f>
        <v>400</v>
      </c>
      <c r="Y52" s="63">
        <f t="shared" si="0"/>
        <v>12</v>
      </c>
      <c r="Z52" s="42">
        <f t="shared" si="1"/>
        <v>0.03</v>
      </c>
      <c r="AA52" s="37"/>
    </row>
    <row r="53" spans="1:27">
      <c r="A53" s="67" t="s">
        <v>331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42"/>
      <c r="S53" s="37"/>
      <c r="T53" s="37"/>
      <c r="U53" s="37"/>
      <c r="V53" s="37"/>
      <c r="W53" s="42"/>
      <c r="X53" s="26">
        <f>Потребность_!G9</f>
        <v>134</v>
      </c>
      <c r="Y53" s="63">
        <f t="shared" si="0"/>
        <v>0</v>
      </c>
      <c r="Z53" s="42">
        <f t="shared" si="1"/>
        <v>0</v>
      </c>
      <c r="AA53" s="37"/>
    </row>
    <row r="54" spans="1:27">
      <c r="A54" s="67" t="s">
        <v>347</v>
      </c>
      <c r="B54" s="37"/>
      <c r="C54" s="37"/>
      <c r="D54" s="37"/>
      <c r="E54" s="37">
        <v>5.7700000000000001E-2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42"/>
      <c r="S54" s="37"/>
      <c r="T54" s="37"/>
      <c r="U54" s="37"/>
      <c r="V54" s="37"/>
      <c r="W54" s="42"/>
      <c r="X54" s="26">
        <f>Потребность_!G13</f>
        <v>75</v>
      </c>
      <c r="Y54" s="63">
        <f t="shared" si="0"/>
        <v>64.912500000000009</v>
      </c>
      <c r="Z54" s="42">
        <f t="shared" si="1"/>
        <v>0.86550000000000005</v>
      </c>
      <c r="AA54" s="37"/>
    </row>
    <row r="55" spans="1:27">
      <c r="A55" s="67" t="s">
        <v>348</v>
      </c>
      <c r="B55" s="37"/>
      <c r="C55" s="37"/>
      <c r="D55" s="37"/>
      <c r="E55" s="37"/>
      <c r="F55" s="37">
        <v>5.7000000000000002E-3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42"/>
      <c r="S55" s="37"/>
      <c r="T55" s="37"/>
      <c r="U55" s="37"/>
      <c r="V55" s="37"/>
      <c r="W55" s="42"/>
      <c r="X55" s="26">
        <f>Потребность_!G22</f>
        <v>75</v>
      </c>
      <c r="Y55" s="63">
        <f t="shared" si="0"/>
        <v>6.4125000000000005</v>
      </c>
      <c r="Z55" s="42">
        <f t="shared" si="1"/>
        <v>8.5500000000000007E-2</v>
      </c>
      <c r="AA55" s="37"/>
    </row>
    <row r="56" spans="1:27">
      <c r="A56" s="6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42"/>
      <c r="S56" s="37"/>
      <c r="T56" s="37"/>
      <c r="U56" s="37"/>
      <c r="V56" s="37"/>
      <c r="W56" s="42"/>
      <c r="X56" s="26">
        <f>Потребность_!G68</f>
        <v>132.28</v>
      </c>
      <c r="Y56" s="63">
        <f t="shared" si="0"/>
        <v>0</v>
      </c>
      <c r="Z56" s="42">
        <f t="shared" si="1"/>
        <v>0</v>
      </c>
      <c r="AA56" s="37"/>
    </row>
    <row r="57" spans="1:27">
      <c r="A57" s="71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26"/>
      <c r="Y57" s="72">
        <f>SUM(Y27:Y56)</f>
        <v>2219.0774999999994</v>
      </c>
      <c r="Z57" s="73">
        <f>SUM(Z27:Z56)</f>
        <v>13.601100000000001</v>
      </c>
      <c r="AA57" s="42"/>
    </row>
    <row r="58" spans="1:27">
      <c r="A58" s="74" t="s">
        <v>91</v>
      </c>
      <c r="B58" s="2"/>
      <c r="C58" s="2"/>
      <c r="D58" s="2" t="s">
        <v>464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75"/>
      <c r="T58" s="2"/>
      <c r="U58" s="75"/>
      <c r="V58" s="2"/>
      <c r="W58" s="2"/>
      <c r="X58" s="2"/>
      <c r="Y58" s="2"/>
      <c r="Z58" s="2"/>
      <c r="AA58" s="2"/>
    </row>
    <row r="59" spans="1:27">
      <c r="A59" s="74" t="s">
        <v>92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75"/>
      <c r="T59" s="75" t="s">
        <v>93</v>
      </c>
      <c r="U59" s="75"/>
      <c r="V59" s="6"/>
      <c r="W59" s="6"/>
      <c r="X59" s="6"/>
      <c r="Y59" s="2"/>
      <c r="Z59" s="6" t="s">
        <v>463</v>
      </c>
      <c r="AA59" s="6"/>
    </row>
    <row r="60" spans="1:2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75" t="s">
        <v>94</v>
      </c>
      <c r="U60" s="75"/>
      <c r="V60" s="74" t="s">
        <v>95</v>
      </c>
      <c r="W60" s="2"/>
      <c r="X60" s="2"/>
      <c r="Y60" s="2"/>
      <c r="Z60" s="74" t="s">
        <v>96</v>
      </c>
      <c r="AA60" s="2"/>
    </row>
    <row r="61" spans="1:27">
      <c r="A61" s="7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</sheetData>
  <sheetProtection formatCells="0" formatColumns="0" formatRows="0" insertColumns="0" insertRows="0" insertHyperlinks="0" deleteColumns="0" deleteRows="0" sort="0" autoFilter="0" pivotTables="0"/>
  <customSheetViews>
    <customSheetView guid="{8B50E8DE-2A80-4068-88C6-C4F2311B0544}" scale="80" fitToPage="1" hiddenColumns="1" topLeftCell="A22">
      <selection activeCell="Q54" sqref="Q54"/>
      <pageMargins left="0" right="0" top="0" bottom="0" header="0.51181102362204689" footer="0.51181102362204689"/>
      <printOptions gridLines="1"/>
      <pageSetup paperSize="9" fitToHeight="0" orientation="landscape" horizontalDpi="300" verticalDpi="300"/>
    </customSheetView>
  </customSheetViews>
  <mergeCells count="53">
    <mergeCell ref="A6:D6"/>
    <mergeCell ref="E6:G6"/>
    <mergeCell ref="H6:I6"/>
    <mergeCell ref="J6:K6"/>
    <mergeCell ref="Z6:AA6"/>
    <mergeCell ref="Z7:AA7"/>
    <mergeCell ref="B8:D8"/>
    <mergeCell ref="E8:G8"/>
    <mergeCell ref="H8:I8"/>
    <mergeCell ref="J8:K8"/>
    <mergeCell ref="L8:M8"/>
    <mergeCell ref="A7:D7"/>
    <mergeCell ref="E7:G7"/>
    <mergeCell ref="H7:I7"/>
    <mergeCell ref="J7:K7"/>
    <mergeCell ref="L7:M7"/>
    <mergeCell ref="B9:D9"/>
    <mergeCell ref="E9:G9"/>
    <mergeCell ref="H9:I9"/>
    <mergeCell ref="J9:K9"/>
    <mergeCell ref="B10:D10"/>
    <mergeCell ref="J10:K10"/>
    <mergeCell ref="J11:K11"/>
    <mergeCell ref="L11:M11"/>
    <mergeCell ref="H12:I12"/>
    <mergeCell ref="Z18:AA18"/>
    <mergeCell ref="D19:J20"/>
    <mergeCell ref="K19:Q20"/>
    <mergeCell ref="R19:U20"/>
    <mergeCell ref="Z19:AA19"/>
    <mergeCell ref="Z20:AA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Q21:Q23"/>
    <mergeCell ref="R21:R23"/>
    <mergeCell ref="X21:X23"/>
    <mergeCell ref="Y21:Y23"/>
    <mergeCell ref="S21:S23"/>
    <mergeCell ref="T21:T23"/>
    <mergeCell ref="U21:U23"/>
    <mergeCell ref="V21:V23"/>
    <mergeCell ref="W21:W23"/>
  </mergeCells>
  <printOptions gridLines="1"/>
  <pageMargins left="0" right="0" top="0" bottom="0" header="0.51181102362204689" footer="0.51181102362204689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день_первый</vt:lpstr>
      <vt:lpstr>день_второй</vt:lpstr>
      <vt:lpstr>день_третий</vt:lpstr>
      <vt:lpstr>день_четвертый</vt:lpstr>
      <vt:lpstr>день_пятый</vt:lpstr>
      <vt:lpstr>день_шестой</vt:lpstr>
      <vt:lpstr>день_седьмой</vt:lpstr>
      <vt:lpstr>день_восьмой</vt:lpstr>
      <vt:lpstr>день_девятый</vt:lpstr>
      <vt:lpstr>день_десятый</vt:lpstr>
      <vt:lpstr>Потребность_</vt:lpstr>
      <vt:lpstr>Лист1</vt:lpstr>
      <vt:lpstr>расчет про-в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Пронькино</cp:lastModifiedBy>
  <cp:revision>2</cp:revision>
  <cp:lastPrinted>2025-06-04T05:35:03Z</cp:lastPrinted>
  <dcterms:created xsi:type="dcterms:W3CDTF">2023-07-20T09:16:38Z</dcterms:created>
  <dcterms:modified xsi:type="dcterms:W3CDTF">2025-06-13T05:35:48Z</dcterms:modified>
  <dc:language>en-US</dc:language>
</cp:coreProperties>
</file>